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6380" windowHeight="8076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calcPr calcId="125725"/>
</workbook>
</file>

<file path=xl/calcChain.xml><?xml version="1.0" encoding="utf-8"?>
<calcChain xmlns="http://schemas.openxmlformats.org/spreadsheetml/2006/main">
  <c r="V20" i="2"/>
  <c r="V19"/>
  <c r="V22"/>
  <c r="V70"/>
  <c r="V51"/>
  <c r="V57"/>
  <c r="V36"/>
  <c r="V94"/>
  <c r="V73"/>
  <c r="W63"/>
  <c r="V62"/>
  <c r="V61"/>
  <c r="V49"/>
  <c r="V64"/>
  <c r="W98"/>
  <c r="V86"/>
  <c r="V28"/>
  <c r="V27"/>
  <c r="V100"/>
  <c r="V72"/>
  <c r="W43"/>
  <c r="W21" s="1"/>
  <c r="V21" s="1"/>
  <c r="V97"/>
  <c r="V60"/>
  <c r="V59"/>
  <c r="V40"/>
  <c r="V33"/>
  <c r="V23"/>
  <c r="V68"/>
  <c r="V93"/>
  <c r="V91"/>
  <c r="V35"/>
  <c r="V34"/>
  <c r="V32"/>
  <c r="V24"/>
  <c r="V25"/>
  <c r="V42"/>
  <c r="V41"/>
  <c r="V39"/>
  <c r="V101"/>
  <c r="V102"/>
  <c r="V99"/>
  <c r="V65"/>
  <c r="V66"/>
  <c r="V67"/>
  <c r="V69"/>
  <c r="V71"/>
  <c r="V74"/>
  <c r="V75"/>
  <c r="V76"/>
  <c r="V77"/>
  <c r="V78"/>
  <c r="V79"/>
  <c r="V80"/>
  <c r="V82"/>
  <c r="V83"/>
  <c r="V84"/>
  <c r="V85"/>
  <c r="V87"/>
  <c r="V88"/>
  <c r="V89"/>
  <c r="V90"/>
  <c r="V92"/>
  <c r="V95"/>
  <c r="V96"/>
  <c r="V26"/>
  <c r="V29"/>
  <c r="V30"/>
  <c r="V31"/>
  <c r="V37"/>
  <c r="V38"/>
  <c r="V44"/>
  <c r="V45"/>
  <c r="V46"/>
  <c r="V47"/>
  <c r="V48"/>
  <c r="V50"/>
  <c r="V52"/>
  <c r="V53"/>
  <c r="V54"/>
  <c r="V55"/>
  <c r="V56"/>
  <c r="V58"/>
  <c r="Q21"/>
  <c r="P21" s="1"/>
  <c r="W18"/>
  <c r="V18" s="1"/>
  <c r="Q63"/>
  <c r="P96"/>
  <c r="O96" s="1"/>
  <c r="Q98"/>
  <c r="P98" s="1"/>
  <c r="O98" s="1"/>
  <c r="P54"/>
  <c r="O54" s="1"/>
  <c r="P102"/>
  <c r="P88"/>
  <c r="O88" s="1"/>
  <c r="Q18"/>
  <c r="P99"/>
  <c r="O99" s="1"/>
  <c r="P101"/>
  <c r="O101" s="1"/>
  <c r="P65"/>
  <c r="O65" s="1"/>
  <c r="P66"/>
  <c r="O66" s="1"/>
  <c r="P67"/>
  <c r="O67" s="1"/>
  <c r="P69"/>
  <c r="O69" s="1"/>
  <c r="P71"/>
  <c r="O71" s="1"/>
  <c r="P73"/>
  <c r="O73" s="1"/>
  <c r="P74"/>
  <c r="O74" s="1"/>
  <c r="P75"/>
  <c r="O75" s="1"/>
  <c r="P76"/>
  <c r="O76" s="1"/>
  <c r="P77"/>
  <c r="O77" s="1"/>
  <c r="P78"/>
  <c r="O78" s="1"/>
  <c r="P79"/>
  <c r="O79" s="1"/>
  <c r="P80"/>
  <c r="O80" s="1"/>
  <c r="P81"/>
  <c r="O81" s="1"/>
  <c r="P82"/>
  <c r="O82" s="1"/>
  <c r="P83"/>
  <c r="O83" s="1"/>
  <c r="P84"/>
  <c r="O84" s="1"/>
  <c r="P85"/>
  <c r="O85" s="1"/>
  <c r="P86"/>
  <c r="O86" s="1"/>
  <c r="P87"/>
  <c r="O87" s="1"/>
  <c r="P89"/>
  <c r="O89" s="1"/>
  <c r="P90"/>
  <c r="O90" s="1"/>
  <c r="P92"/>
  <c r="O92" s="1"/>
  <c r="P94"/>
  <c r="O94" s="1"/>
  <c r="P95"/>
  <c r="O95" s="1"/>
  <c r="P64"/>
  <c r="P50"/>
  <c r="O50" s="1"/>
  <c r="P52"/>
  <c r="O52" s="1"/>
  <c r="P53"/>
  <c r="O53" s="1"/>
  <c r="P55"/>
  <c r="O55" s="1"/>
  <c r="P56"/>
  <c r="O56" s="1"/>
  <c r="P58"/>
  <c r="O58" s="1"/>
  <c r="P30"/>
  <c r="O30" s="1"/>
  <c r="P31"/>
  <c r="O31" s="1"/>
  <c r="P37"/>
  <c r="O37" s="1"/>
  <c r="P38"/>
  <c r="O38" s="1"/>
  <c r="P43"/>
  <c r="O43" s="1"/>
  <c r="P22"/>
  <c r="O22" s="1"/>
  <c r="P20"/>
  <c r="O20" s="1"/>
  <c r="P19"/>
  <c r="O19" s="1"/>
  <c r="R18"/>
  <c r="R43"/>
  <c r="R21" s="1"/>
  <c r="U63"/>
  <c r="R98"/>
  <c r="S18"/>
  <c r="S43"/>
  <c r="S21" s="1"/>
  <c r="S98"/>
  <c r="T18"/>
  <c r="T43"/>
  <c r="T21" s="1"/>
  <c r="T98"/>
  <c r="U18"/>
  <c r="U43"/>
  <c r="U21" s="1"/>
  <c r="U98"/>
  <c r="E3" i="3"/>
  <c r="B9"/>
  <c r="C9"/>
  <c r="G9"/>
  <c r="H9"/>
  <c r="D9"/>
  <c r="E11" i="5"/>
  <c r="I9" i="3"/>
  <c r="J9"/>
  <c r="K9"/>
  <c r="L9"/>
  <c r="M9"/>
  <c r="N9"/>
  <c r="O9"/>
  <c r="P9"/>
  <c r="Q9"/>
  <c r="R9"/>
  <c r="E6" i="5"/>
  <c r="E10" s="1"/>
  <c r="E21"/>
  <c r="G21"/>
  <c r="H21"/>
  <c r="I21"/>
  <c r="K24"/>
  <c r="H103" i="2"/>
  <c r="J103"/>
  <c r="K103"/>
  <c r="I103"/>
  <c r="C4" i="4"/>
  <c r="C5"/>
  <c r="C6"/>
  <c r="C7"/>
  <c r="D8"/>
  <c r="E8"/>
  <c r="C8"/>
  <c r="F8"/>
  <c r="G8"/>
  <c r="H8"/>
  <c r="I8"/>
  <c r="J8"/>
  <c r="K8"/>
  <c r="L8"/>
  <c r="M8"/>
  <c r="N8"/>
  <c r="O8"/>
  <c r="L103" i="2"/>
  <c r="M103"/>
  <c r="G103"/>
  <c r="T63"/>
  <c r="R63"/>
  <c r="S63"/>
  <c r="P63"/>
  <c r="E12" i="5" l="1"/>
  <c r="Q103" i="2"/>
  <c r="P18"/>
  <c r="T103"/>
  <c r="U103"/>
  <c r="S103"/>
  <c r="R103"/>
  <c r="O21"/>
  <c r="O18"/>
  <c r="P103"/>
  <c r="V63"/>
  <c r="V98"/>
  <c r="W103"/>
  <c r="V43"/>
  <c r="O103" l="1"/>
  <c r="V103"/>
</calcChain>
</file>

<file path=xl/sharedStrings.xml><?xml version="1.0" encoding="utf-8"?>
<sst xmlns="http://schemas.openxmlformats.org/spreadsheetml/2006/main" count="526" uniqueCount="379">
  <si>
    <t>Rashodi:</t>
  </si>
  <si>
    <t>Neutrošena sredstva:</t>
  </si>
  <si>
    <t xml:space="preserve">                                                               (bez poreza na dodanu vrijednost)</t>
  </si>
  <si>
    <t>Red.br.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</si>
  <si>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</si>
  <si>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</si>
  <si>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</si>
  <si>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</si>
  <si>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</si>
  <si>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</si>
  <si>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</si>
  <si>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</si>
  <si>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</si>
  <si>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</si>
  <si>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NAKNADA TROŠKOVA ZAPOSLENIMA</t>
  </si>
  <si>
    <t>Seminari, savjetovanja i simpoziji</t>
  </si>
  <si>
    <t>Stručno usavršavanje</t>
  </si>
  <si>
    <t>Str.ispit i teč.</t>
  </si>
  <si>
    <t>Razni uredski materijal</t>
  </si>
  <si>
    <t>Izrav.ugovar.</t>
  </si>
  <si>
    <t>Knjige, časopisi, brošure,</t>
  </si>
  <si>
    <t>Služb, radna i zaš.odjeća i obuća</t>
  </si>
  <si>
    <t>Radna odjeća i obuća</t>
  </si>
  <si>
    <t>Električna energija</t>
  </si>
  <si>
    <t>Plin</t>
  </si>
  <si>
    <t>Mat.i dij.za tek.i inv.održ.građ.</t>
  </si>
  <si>
    <t>Boje , staklo i dr.mat.</t>
  </si>
  <si>
    <t>Mat.i dij.za tek.i inv.održ.postr.i opr.</t>
  </si>
  <si>
    <t>Mat.i dij.za održ.postr.i opr.</t>
  </si>
  <si>
    <t>Oprema za ustanovu</t>
  </si>
  <si>
    <t>NABAVA USLUGA</t>
  </si>
  <si>
    <t>Usluge telefona, telefaksa</t>
  </si>
  <si>
    <t>Poštarina (pisma, tiskanice i sl.)</t>
  </si>
  <si>
    <t>Poštanske usluge</t>
  </si>
  <si>
    <t>Usl.tek.i inv.održ.postroj.i opreme</t>
  </si>
  <si>
    <t>Održavanej opreme</t>
  </si>
  <si>
    <t>Usluge promidžbe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</si>
  <si>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</si>
  <si>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</si>
  <si>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</si>
  <si>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</si>
  <si>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</si>
  <si>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</si>
  <si>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</si>
  <si>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Razne usluge,ispumpavanje</t>
  </si>
  <si>
    <t>Obvezni preventivni zdr.pregledi</t>
  </si>
  <si>
    <t>Razne zdrav.usluge</t>
  </si>
  <si>
    <t>Ostale nespomenute usluge</t>
  </si>
  <si>
    <t>Premije osiguranja ostale imovine</t>
  </si>
  <si>
    <t>Usluge osiguranja imovine</t>
  </si>
  <si>
    <t>Reprezentacija</t>
  </si>
  <si>
    <t>Razne prigode, ugošćivanja</t>
  </si>
  <si>
    <t>Bankarske  usluge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</si>
  <si>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</si>
  <si>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</si>
  <si>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</si>
  <si>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</si>
  <si>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</si>
  <si>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</si>
  <si>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</si>
  <si>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</si>
  <si>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</si>
  <si>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</si>
  <si>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</si>
  <si>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</si>
  <si>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</si>
  <si>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</si>
  <si>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</si>
  <si>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</si>
  <si>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</si>
  <si>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</si>
  <si>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</si>
  <si>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</si>
  <si>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</si>
  <si>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</si>
  <si>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</si>
  <si>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</si>
  <si>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</si>
  <si>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</si>
  <si>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</si>
  <si>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</si>
  <si>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</si>
  <si>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</si>
  <si>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</si>
  <si>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</si>
  <si>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</si>
  <si>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</si>
  <si>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</si>
  <si>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</si>
  <si>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</si>
  <si>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</si>
  <si>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</si>
  <si>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</si>
  <si>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</si>
  <si>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</si>
  <si>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</si>
  <si>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</si>
  <si>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</si>
  <si>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</si>
  <si>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</si>
  <si>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</si>
  <si>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</si>
  <si>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</si>
  <si>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</si>
  <si>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</si>
  <si>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</si>
  <si>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</si>
  <si>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</si>
  <si>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</si>
  <si>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pdv</t>
  </si>
  <si>
    <t>usluge IIB</t>
  </si>
  <si>
    <t>mat.za nastavu,održ.prost.</t>
  </si>
  <si>
    <t>Usluge interneta</t>
  </si>
  <si>
    <t>Internet</t>
  </si>
  <si>
    <t>Telekom</t>
  </si>
  <si>
    <t>Usluge ažur.rač.baze</t>
  </si>
  <si>
    <t>Ostele rač.usluge</t>
  </si>
  <si>
    <t>rač.usluge</t>
  </si>
  <si>
    <t>usluge</t>
  </si>
  <si>
    <t>Namirnice</t>
  </si>
  <si>
    <t>NABAVA NEPROIZ.I PROIZ.DUG.IMOV.</t>
  </si>
  <si>
    <t>Ravnateljica škole:</t>
  </si>
  <si>
    <t>sred.za čišćenje</t>
  </si>
  <si>
    <t>Izmjene programa, održav.</t>
  </si>
  <si>
    <t>Računala i računalna oprema</t>
  </si>
  <si>
    <t>Ostale tekuće donacije u naravi-najbolji uč.</t>
  </si>
  <si>
    <t xml:space="preserve">poklon </t>
  </si>
  <si>
    <t>knjige u knjižnici</t>
  </si>
  <si>
    <t>KLASA:</t>
  </si>
  <si>
    <t>URBROJ:</t>
  </si>
  <si>
    <t>NABAVA  MATERIJALA I ENERGIJE</t>
  </si>
  <si>
    <t>Motorni benzin i dizel gorivo</t>
  </si>
  <si>
    <t>Ostale intelektualne usluge</t>
  </si>
  <si>
    <t>Voditelj računovodstva :</t>
  </si>
  <si>
    <t>benzin za kosilicu</t>
  </si>
  <si>
    <t>uvezianje kartica,imenika</t>
  </si>
  <si>
    <t>računala ,laptop i sl.</t>
  </si>
  <si>
    <t>Izradila:</t>
  </si>
  <si>
    <t>red.održavanje građ.objekta</t>
  </si>
  <si>
    <t>usluge vatrodojave,odvjetničke i sl.</t>
  </si>
  <si>
    <t>Energetska obnova škole</t>
  </si>
  <si>
    <t>mat.za školsku kuh.</t>
  </si>
  <si>
    <t>CPV oznaka</t>
  </si>
  <si>
    <t>EV.br.</t>
  </si>
  <si>
    <t>1-J</t>
  </si>
  <si>
    <t>2-J</t>
  </si>
  <si>
    <t>80511000-9</t>
  </si>
  <si>
    <t>30192000-1</t>
  </si>
  <si>
    <t>Uredski materijal-razne uredske potrepštine</t>
  </si>
  <si>
    <t>30125110-5</t>
  </si>
  <si>
    <t>30197643-5</t>
  </si>
  <si>
    <t>22200000-2</t>
  </si>
  <si>
    <t>39830000-9</t>
  </si>
  <si>
    <t>33760000-5</t>
  </si>
  <si>
    <t>18100000-0</t>
  </si>
  <si>
    <t>1530000-1</t>
  </si>
  <si>
    <t>namirnice-voće i povrće</t>
  </si>
  <si>
    <t>15110000-2                     15130000-8                          15119600-1</t>
  </si>
  <si>
    <t>meso,mesne prerađevine i riba</t>
  </si>
  <si>
    <t>15511000-3                 15500000-3</t>
  </si>
  <si>
    <t>mlijeko i mliječni proizvodi</t>
  </si>
  <si>
    <t>15811100-7       15612500-6           15610000-7</t>
  </si>
  <si>
    <t>kruh i proizvodi od brašna</t>
  </si>
  <si>
    <t>15800000-6</t>
  </si>
  <si>
    <t>razne prehranbeni proizvodi</t>
  </si>
  <si>
    <t>09310000-5</t>
  </si>
  <si>
    <t>09123000-7</t>
  </si>
  <si>
    <t>09132000-3</t>
  </si>
  <si>
    <t>45259000-7</t>
  </si>
  <si>
    <t>30190000-7</t>
  </si>
  <si>
    <t>64200000-8</t>
  </si>
  <si>
    <t>64110000-0</t>
  </si>
  <si>
    <t>60130000-8</t>
  </si>
  <si>
    <t>50700000-2</t>
  </si>
  <si>
    <t>5070000-2</t>
  </si>
  <si>
    <t>65000000-3</t>
  </si>
  <si>
    <t>Ostale komunalne usluge-komunalna naknada</t>
  </si>
  <si>
    <t>85121100-4</t>
  </si>
  <si>
    <t>90923000-3</t>
  </si>
  <si>
    <t>72700000-7</t>
  </si>
  <si>
    <t>22850000-3</t>
  </si>
  <si>
    <t>grafičke i tiskarske usluge -uvezi i srodne usluge</t>
  </si>
  <si>
    <t>98300000-6</t>
  </si>
  <si>
    <t>66510000-8</t>
  </si>
  <si>
    <t>98130000-3</t>
  </si>
  <si>
    <t>18530000-3</t>
  </si>
  <si>
    <t>90915000-4</t>
  </si>
  <si>
    <t>92300000-4</t>
  </si>
  <si>
    <t>66512000-2</t>
  </si>
  <si>
    <t>66100000-1</t>
  </si>
  <si>
    <t>30213000-5</t>
  </si>
  <si>
    <t>22113000-5</t>
  </si>
  <si>
    <t>PLAN 2018.</t>
  </si>
  <si>
    <t xml:space="preserve"> vrijednost bez PDV</t>
  </si>
  <si>
    <t xml:space="preserve"> vrijednost sa PDV</t>
  </si>
  <si>
    <t>konto</t>
  </si>
  <si>
    <t>narudžbenica</t>
  </si>
  <si>
    <t>Javnu nabavu provodi Grad Zaprešić/narudženica</t>
  </si>
  <si>
    <t>narudžbenice</t>
  </si>
  <si>
    <t>ugovor</t>
  </si>
  <si>
    <t>skopljene police</t>
  </si>
  <si>
    <t>Usluge platnog prometa-bankarske usluge</t>
  </si>
  <si>
    <t>Sitni inventar-uredske,nastavna opreme i potrepštine</t>
  </si>
  <si>
    <t>7163000-3</t>
  </si>
  <si>
    <t>33763000-6</t>
  </si>
  <si>
    <t>papirnati ručnici</t>
  </si>
  <si>
    <t>33761000-2</t>
  </si>
  <si>
    <t>toaletni papir</t>
  </si>
  <si>
    <t>3370000-7</t>
  </si>
  <si>
    <t xml:space="preserve">proizvodi za osobnu njegu,sapuni </t>
  </si>
  <si>
    <t>22820000-4</t>
  </si>
  <si>
    <t>30197200-8</t>
  </si>
  <si>
    <t>39831200-8</t>
  </si>
  <si>
    <t>deterđenti</t>
  </si>
  <si>
    <t>39224300-1</t>
  </si>
  <si>
    <t xml:space="preserve">metle.četke i drugi proizvodi za čišćenje </t>
  </si>
  <si>
    <t>39831300-9</t>
  </si>
  <si>
    <t>Sredstva za čišćenje podova</t>
  </si>
  <si>
    <t>39220000-0</t>
  </si>
  <si>
    <t>Kuhinjska oprema i potrepštine</t>
  </si>
  <si>
    <t>22213000-6</t>
  </si>
  <si>
    <t>časopisi</t>
  </si>
  <si>
    <t>kazališne produkcije</t>
  </si>
  <si>
    <t>3-J</t>
  </si>
  <si>
    <t>4-J</t>
  </si>
  <si>
    <t>5-J</t>
  </si>
  <si>
    <t>6-J</t>
  </si>
  <si>
    <t>7-J</t>
  </si>
  <si>
    <t>8-J</t>
  </si>
  <si>
    <t>9-J</t>
  </si>
  <si>
    <t>10-J</t>
  </si>
  <si>
    <t>11-J</t>
  </si>
  <si>
    <t>12-J</t>
  </si>
  <si>
    <t>13-J</t>
  </si>
  <si>
    <t>14-J</t>
  </si>
  <si>
    <t>15-J</t>
  </si>
  <si>
    <t>16-J</t>
  </si>
  <si>
    <t>17-J</t>
  </si>
  <si>
    <t>44500000-5</t>
  </si>
  <si>
    <t>39162000-5</t>
  </si>
  <si>
    <t>Ostali mat.-oprema za nastavne potrebe</t>
  </si>
  <si>
    <t>18-J</t>
  </si>
  <si>
    <t>19-J</t>
  </si>
  <si>
    <t>20-J</t>
  </si>
  <si>
    <t>21-J</t>
  </si>
  <si>
    <t>22-J</t>
  </si>
  <si>
    <t>44800000-8</t>
  </si>
  <si>
    <t>23-J</t>
  </si>
  <si>
    <t>24-J</t>
  </si>
  <si>
    <t>28-J</t>
  </si>
  <si>
    <t>29-J</t>
  </si>
  <si>
    <t>30-J</t>
  </si>
  <si>
    <t>prijevoz uč.s teškoćama u razvoju</t>
  </si>
  <si>
    <t>prijevoz uč.u osnov.škol..</t>
  </si>
  <si>
    <t>31-J</t>
  </si>
  <si>
    <t>33-J</t>
  </si>
  <si>
    <t>34-J</t>
  </si>
  <si>
    <t>35-J</t>
  </si>
  <si>
    <t>37-J</t>
  </si>
  <si>
    <t>65100000-4</t>
  </si>
  <si>
    <t>Opskrba i distribucija  vodom</t>
  </si>
  <si>
    <t>90512000-9</t>
  </si>
  <si>
    <t>38-J</t>
  </si>
  <si>
    <t>39-J</t>
  </si>
  <si>
    <t>41-J</t>
  </si>
  <si>
    <t>43-J</t>
  </si>
  <si>
    <t>44-J</t>
  </si>
  <si>
    <t>riješenje o KN i VD</t>
  </si>
  <si>
    <t>47-J</t>
  </si>
  <si>
    <t>48-J</t>
  </si>
  <si>
    <t>49-J</t>
  </si>
  <si>
    <t>51-J</t>
  </si>
  <si>
    <t>53-J</t>
  </si>
  <si>
    <t>54-J</t>
  </si>
  <si>
    <t>55-J</t>
  </si>
  <si>
    <t>56-J</t>
  </si>
  <si>
    <t>57-J</t>
  </si>
  <si>
    <t>58-J</t>
  </si>
  <si>
    <t>60-J</t>
  </si>
  <si>
    <t>61-J</t>
  </si>
  <si>
    <t>64-J</t>
  </si>
  <si>
    <t>67-J</t>
  </si>
  <si>
    <t>71-J</t>
  </si>
  <si>
    <t>72-J</t>
  </si>
  <si>
    <t>74-J</t>
  </si>
  <si>
    <t>Dio stavki iz Plana nabave bit će objavljene u Elektroničkom oglasniku javne nabave :EOJN RH.</t>
  </si>
  <si>
    <t>Predsjednica Školskog  odbora:</t>
  </si>
  <si>
    <t>pedagoška dokumentacija,obrazci</t>
  </si>
  <si>
    <t>registratori,spajalice i sl.</t>
  </si>
  <si>
    <t>papirnati registri,fascikli i sl.</t>
  </si>
  <si>
    <t>novine,časopisi ,brošure</t>
  </si>
  <si>
    <t xml:space="preserve">proizvodi za čišćenje </t>
  </si>
  <si>
    <t>39831210-1</t>
  </si>
  <si>
    <t>deterdženti za pranje posuda</t>
  </si>
  <si>
    <t>toaletni papir ,ručnici ,ubrusi</t>
  </si>
  <si>
    <t>33600000-6</t>
  </si>
  <si>
    <t>farmaceutski proizvodi</t>
  </si>
  <si>
    <t>37400000-2</t>
  </si>
  <si>
    <t>Proizvodi za sport i opremu</t>
  </si>
  <si>
    <t>28621000-1</t>
  </si>
  <si>
    <t>alati,lopate,grablje</t>
  </si>
  <si>
    <t>nasttavni listići</t>
  </si>
  <si>
    <t>92312110-5</t>
  </si>
  <si>
    <t>zabavne usluge-kino</t>
  </si>
  <si>
    <t>redovno poslovanje-pokloni i priznanja</t>
  </si>
  <si>
    <t>32-J</t>
  </si>
  <si>
    <t>69-J</t>
  </si>
  <si>
    <t>73-J</t>
  </si>
  <si>
    <t>75-J</t>
  </si>
  <si>
    <t>76-J</t>
  </si>
  <si>
    <t>77-J</t>
  </si>
  <si>
    <t>rješenja</t>
  </si>
  <si>
    <t>15511000-3</t>
  </si>
  <si>
    <t>mlijeko -školska shema</t>
  </si>
  <si>
    <t>80500000-9</t>
  </si>
  <si>
    <t>usluge izobrazbe-edukacija o sigurnosti u cest.prom.</t>
  </si>
  <si>
    <t>50530000-9</t>
  </si>
  <si>
    <t>Usl.popravka i održ.strojeva</t>
  </si>
  <si>
    <t>Udžbenici</t>
  </si>
  <si>
    <t>22111000-1</t>
  </si>
  <si>
    <t xml:space="preserve">Radne bilježnice </t>
  </si>
  <si>
    <t>22112000-8</t>
  </si>
  <si>
    <t>30125120-8</t>
  </si>
  <si>
    <t>toner za fotokopirne strojeve</t>
  </si>
  <si>
    <t>30125100-2</t>
  </si>
  <si>
    <t>patrone s tonerom</t>
  </si>
  <si>
    <t>22810000-1</t>
  </si>
  <si>
    <t>fotokopirni papir</t>
  </si>
  <si>
    <t xml:space="preserve">toner za laserske pisače </t>
  </si>
  <si>
    <t>U planu nabave sve su usluge ,robe i artikli razvrstani te se uklapaju u iznos sredstava prema Financijskom planu za 2020.godinu.Sredstva za realizaciju ovog Plana osigurana su iz Gradskog proračuna Grada Zaprešića,Državnog proračuna -MZO i Županijskog proračuna ,te vlastitih prihoda škole i prihodi po posebnim propisima.</t>
  </si>
  <si>
    <t>78-J</t>
  </si>
  <si>
    <t>Plan za 2020.</t>
  </si>
  <si>
    <t xml:space="preserve"> PLAN NABAVE ZA 2020.GODINU</t>
  </si>
  <si>
    <t>Svetlana Markotić</t>
  </si>
  <si>
    <t>Mihaela Dolinar</t>
  </si>
  <si>
    <t>Jadranka Kekelj</t>
  </si>
  <si>
    <t>Održavanje opreme</t>
  </si>
  <si>
    <t xml:space="preserve">Članarine </t>
  </si>
  <si>
    <t>Ter.nastava -suradnja s drugim školama</t>
  </si>
  <si>
    <t>Oprema</t>
  </si>
  <si>
    <t>Pomoćni i sanit.materijal</t>
  </si>
  <si>
    <t>Mat.i dijelovi za tek.inv.održavanje</t>
  </si>
  <si>
    <t>Materijal za nastavne potrebe</t>
  </si>
  <si>
    <t>Održavanje eli meh.instal. u zgradama</t>
  </si>
  <si>
    <t>5071000-5</t>
  </si>
  <si>
    <t>SVEUKUPNO PLAN NABAVE ZA 2020. GODINU</t>
  </si>
  <si>
    <t>Ostale zdravstvene i veterinarske usluge</t>
  </si>
  <si>
    <t>Javnu nabavu provodi Grad Zaprešić/narudž.</t>
  </si>
  <si>
    <t>narudžbenice/ugov.</t>
  </si>
  <si>
    <t>OŠ KUPLJENOVO</t>
  </si>
  <si>
    <t>MATIJE GUPCA 53, 10295 KUPLJENOVO</t>
  </si>
  <si>
    <t>OIB 03982004497</t>
  </si>
  <si>
    <t>238-33-37-20-01</t>
  </si>
  <si>
    <t>Kupljenovo, 13.02.2020.</t>
  </si>
  <si>
    <t>ugovor/narudžben.</t>
  </si>
  <si>
    <t>ugovor /narudžbenice</t>
  </si>
  <si>
    <t>25-J</t>
  </si>
  <si>
    <t>26-J</t>
  </si>
  <si>
    <t>27-J</t>
  </si>
  <si>
    <t>36-J</t>
  </si>
  <si>
    <t>40-J</t>
  </si>
  <si>
    <t>42-J</t>
  </si>
  <si>
    <t>45-J</t>
  </si>
  <si>
    <t>46-J</t>
  </si>
  <si>
    <t>50-J</t>
  </si>
  <si>
    <t>52-J</t>
  </si>
  <si>
    <t>62-J</t>
  </si>
  <si>
    <t>63-J</t>
  </si>
  <si>
    <t>65-J</t>
  </si>
  <si>
    <t>66-J</t>
  </si>
  <si>
    <t>68-J</t>
  </si>
  <si>
    <t>70-J</t>
  </si>
  <si>
    <t>79-J</t>
  </si>
  <si>
    <t>80-J</t>
  </si>
  <si>
    <t>koji je u skladu sa Financijskim planom proračuna za 2020.godinu</t>
  </si>
  <si>
    <t xml:space="preserve">Na temelju  Zakona o javnoj nabavi (N.N.120/16),Pravilnika o planu nabave, registru ugovora, predhodnom savjetovanju i analizi tržišta </t>
  </si>
  <si>
    <t>u javnoj nabavi (N.N.101/17), čl.118 Zakona o odgoju i obrazovanju u osnovnim školama, te čl.58 Statuta škole</t>
  </si>
  <si>
    <t>na sjednici Školskog Odbora od 13.02.2020.  god. donesen je :</t>
  </si>
  <si>
    <t>602-02/20-01/55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</si>
</sst>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_-* #,##0.00\ _k_n_-;\-* #,##0.00\ _k_n_-;_-* \-??\ _k_n_-;_-@_-"/>
    <numFmt numFmtId="165" formatCode="_-* #,##0\ _k_n_-;\-* #,##0\ _k_n_-;_-* \-??\ _k_n_-;_-@_-"/>
    <numFmt numFmtId="166" formatCode="#,##0.00_ ;\-#,##0.00\ "/>
  </numFmts>
  <fonts count="26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10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20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9.5"/>
      <name val="Arial Narrow"/>
      <family val="2"/>
      <charset val="238"/>
    </font>
    <font>
      <sz val="9.35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91B1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8">
    <xf numFmtId="0" fontId="0" fillId="0" borderId="0"/>
    <xf numFmtId="0" fontId="1" fillId="5" borderId="0" applyNumberFormat="0" applyBorder="0" applyAlignment="0" applyProtection="0"/>
    <xf numFmtId="0" fontId="21" fillId="6" borderId="1" applyNumberFormat="0" applyAlignment="0" applyProtection="0"/>
    <xf numFmtId="0" fontId="2" fillId="2" borderId="0" applyNumberFormat="0" applyBorder="0" applyAlignment="0" applyProtection="0"/>
    <xf numFmtId="0" fontId="3" fillId="7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1" fillId="0" borderId="0" applyFill="0" applyBorder="0" applyAlignment="0" applyProtection="0"/>
  </cellStyleXfs>
  <cellXfs count="247">
    <xf numFmtId="0" fontId="0" fillId="0" borderId="0" xfId="0"/>
    <xf numFmtId="0" fontId="1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0" xfId="7" applyFont="1" applyFill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4" fontId="8" fillId="0" borderId="3" xfId="7" applyFont="1" applyFill="1" applyBorder="1" applyAlignment="1" applyProtection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0" borderId="3" xfId="7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7" fillId="0" borderId="0" xfId="7" applyFont="1" applyFill="1" applyBorder="1" applyAlignment="1" applyProtection="1">
      <alignment horizontal="left" vertical="center"/>
    </xf>
    <xf numFmtId="4" fontId="8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6" fillId="0" borderId="0" xfId="7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7" applyFont="1" applyFill="1" applyBorder="1" applyAlignment="1" applyProtection="1">
      <alignment vertical="center"/>
    </xf>
    <xf numFmtId="4" fontId="6" fillId="0" borderId="0" xfId="0" applyNumberFormat="1" applyFont="1"/>
    <xf numFmtId="4" fontId="8" fillId="0" borderId="0" xfId="7" applyNumberFormat="1" applyFont="1" applyFill="1" applyBorder="1" applyAlignment="1" applyProtection="1"/>
    <xf numFmtId="4" fontId="8" fillId="3" borderId="0" xfId="7" applyNumberFormat="1" applyFont="1" applyFill="1" applyBorder="1" applyAlignment="1" applyProtection="1"/>
    <xf numFmtId="164" fontId="7" fillId="3" borderId="0" xfId="7" applyFont="1" applyFill="1" applyBorder="1" applyAlignment="1" applyProtection="1">
      <alignment vertical="center"/>
    </xf>
    <xf numFmtId="165" fontId="8" fillId="0" borderId="0" xfId="7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13" fillId="0" borderId="0" xfId="7" applyFont="1" applyFill="1" applyBorder="1" applyAlignment="1" applyProtection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7" applyFont="1" applyFill="1" applyBorder="1" applyAlignment="1" applyProtection="1">
      <alignment vertical="center"/>
    </xf>
    <xf numFmtId="4" fontId="6" fillId="0" borderId="5" xfId="0" applyNumberFormat="1" applyFont="1" applyBorder="1"/>
    <xf numFmtId="2" fontId="6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8" fillId="0" borderId="5" xfId="7" applyFont="1" applyFill="1" applyBorder="1" applyAlignment="1" applyProtection="1">
      <alignment vertical="center"/>
    </xf>
    <xf numFmtId="4" fontId="8" fillId="0" borderId="5" xfId="0" applyNumberFormat="1" applyFont="1" applyBorder="1"/>
    <xf numFmtId="2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4" fontId="6" fillId="0" borderId="5" xfId="7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vertical="center" wrapText="1"/>
    </xf>
    <xf numFmtId="4" fontId="8" fillId="0" borderId="5" xfId="7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" fontId="15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66" fontId="18" fillId="0" borderId="3" xfId="7" applyNumberFormat="1" applyFont="1" applyFill="1" applyBorder="1" applyAlignment="1" applyProtection="1">
      <alignment vertical="center"/>
    </xf>
    <xf numFmtId="2" fontId="9" fillId="0" borderId="3" xfId="7" applyNumberFormat="1" applyFont="1" applyFill="1" applyBorder="1" applyAlignment="1" applyProtection="1">
      <alignment vertical="center"/>
    </xf>
    <xf numFmtId="2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Font="1" applyAlignment="1">
      <alignment horizontal="left" vertical="center"/>
    </xf>
    <xf numFmtId="164" fontId="0" fillId="0" borderId="0" xfId="7" applyFont="1" applyFill="1" applyBorder="1" applyAlignment="1" applyProtection="1"/>
    <xf numFmtId="0" fontId="0" fillId="0" borderId="0" xfId="0" applyFont="1"/>
    <xf numFmtId="164" fontId="0" fillId="3" borderId="0" xfId="7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7" applyNumberFormat="1" applyFont="1" applyFill="1" applyBorder="1" applyAlignment="1" applyProtection="1"/>
    <xf numFmtId="0" fontId="17" fillId="0" borderId="3" xfId="0" applyFont="1" applyBorder="1" applyAlignment="1">
      <alignment horizontal="center"/>
    </xf>
    <xf numFmtId="0" fontId="17" fillId="0" borderId="0" xfId="0" applyFont="1"/>
    <xf numFmtId="3" fontId="0" fillId="0" borderId="3" xfId="0" applyNumberFormat="1" applyBorder="1" applyAlignment="1">
      <alignment horizontal="center" vertical="center"/>
    </xf>
    <xf numFmtId="4" fontId="0" fillId="0" borderId="3" xfId="7" applyNumberFormat="1" applyFont="1" applyFill="1" applyBorder="1" applyAlignment="1" applyProtection="1">
      <alignment horizontal="center" vertical="center"/>
    </xf>
    <xf numFmtId="4" fontId="0" fillId="0" borderId="3" xfId="7" applyNumberFormat="1" applyFont="1" applyFill="1" applyBorder="1" applyAlignment="1" applyProtection="1">
      <alignment vertical="center"/>
    </xf>
    <xf numFmtId="4" fontId="0" fillId="3" borderId="3" xfId="7" applyNumberFormat="1" applyFont="1" applyFill="1" applyBorder="1" applyAlignment="1" applyProtection="1">
      <alignment vertical="center"/>
    </xf>
    <xf numFmtId="164" fontId="0" fillId="0" borderId="3" xfId="7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horizontal="left"/>
    </xf>
    <xf numFmtId="164" fontId="0" fillId="0" borderId="0" xfId="7" applyFont="1" applyFill="1" applyBorder="1" applyAlignment="1" applyProtection="1">
      <alignment vertical="center"/>
    </xf>
    <xf numFmtId="164" fontId="0" fillId="3" borderId="0" xfId="7" applyFont="1" applyFill="1" applyBorder="1" applyAlignment="1" applyProtection="1">
      <alignment vertical="center"/>
    </xf>
    <xf numFmtId="164" fontId="0" fillId="0" borderId="3" xfId="7" applyFont="1" applyFill="1" applyBorder="1" applyAlignment="1" applyProtection="1"/>
    <xf numFmtId="1" fontId="8" fillId="0" borderId="0" xfId="7" applyNumberFormat="1" applyFont="1" applyFill="1" applyBorder="1" applyAlignment="1" applyProtection="1">
      <alignment horizontal="left" vertical="center"/>
    </xf>
    <xf numFmtId="164" fontId="6" fillId="8" borderId="5" xfId="7" applyFont="1" applyFill="1" applyBorder="1" applyAlignment="1" applyProtection="1">
      <alignment vertical="center"/>
    </xf>
    <xf numFmtId="4" fontId="6" fillId="8" borderId="5" xfId="0" applyNumberFormat="1" applyFont="1" applyFill="1" applyBorder="1"/>
    <xf numFmtId="2" fontId="6" fillId="8" borderId="5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 wrapText="1"/>
    </xf>
    <xf numFmtId="164" fontId="14" fillId="0" borderId="5" xfId="7" applyFont="1" applyFill="1" applyBorder="1" applyAlignment="1" applyProtection="1">
      <alignment vertical="center"/>
    </xf>
    <xf numFmtId="4" fontId="6" fillId="8" borderId="5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8" fillId="9" borderId="5" xfId="7" applyFont="1" applyFill="1" applyBorder="1" applyAlignment="1" applyProtection="1">
      <alignment vertical="center"/>
    </xf>
    <xf numFmtId="4" fontId="8" fillId="9" borderId="5" xfId="7" applyNumberFormat="1" applyFont="1" applyFill="1" applyBorder="1" applyAlignment="1" applyProtection="1">
      <alignment vertical="center" wrapText="1"/>
    </xf>
    <xf numFmtId="164" fontId="8" fillId="5" borderId="5" xfId="7" applyFont="1" applyFill="1" applyBorder="1" applyAlignment="1" applyProtection="1">
      <alignment vertical="center"/>
    </xf>
    <xf numFmtId="0" fontId="8" fillId="10" borderId="5" xfId="0" applyFont="1" applyFill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6" fillId="11" borderId="5" xfId="0" applyNumberFormat="1" applyFont="1" applyFill="1" applyBorder="1"/>
    <xf numFmtId="2" fontId="6" fillId="11" borderId="5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7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8" fillId="12" borderId="5" xfId="0" applyNumberFormat="1" applyFont="1" applyFill="1" applyBorder="1" applyAlignment="1">
      <alignment vertical="center"/>
    </xf>
    <xf numFmtId="4" fontId="14" fillId="11" borderId="5" xfId="0" applyNumberFormat="1" applyFont="1" applyFill="1" applyBorder="1" applyAlignment="1">
      <alignment vertical="center"/>
    </xf>
    <xf numFmtId="4" fontId="6" fillId="13" borderId="5" xfId="0" applyNumberFormat="1" applyFont="1" applyFill="1" applyBorder="1"/>
    <xf numFmtId="4" fontId="8" fillId="12" borderId="5" xfId="7" applyNumberFormat="1" applyFont="1" applyFill="1" applyBorder="1" applyAlignment="1" applyProtection="1">
      <alignment vertical="center"/>
    </xf>
    <xf numFmtId="164" fontId="6" fillId="0" borderId="5" xfId="7" applyFont="1" applyFill="1" applyBorder="1" applyAlignment="1" applyProtection="1">
      <alignment horizontal="center" vertical="center" wrapText="1"/>
    </xf>
    <xf numFmtId="164" fontId="6" fillId="8" borderId="5" xfId="7" applyFont="1" applyFill="1" applyBorder="1" applyAlignment="1" applyProtection="1">
      <alignment vertical="center" wrapText="1"/>
    </xf>
    <xf numFmtId="4" fontId="8" fillId="14" borderId="5" xfId="0" applyNumberFormat="1" applyFont="1" applyFill="1" applyBorder="1" applyAlignment="1">
      <alignment vertical="center"/>
    </xf>
    <xf numFmtId="4" fontId="14" fillId="14" borderId="5" xfId="0" applyNumberFormat="1" applyFont="1" applyFill="1" applyBorder="1" applyAlignment="1">
      <alignment vertical="center"/>
    </xf>
    <xf numFmtId="164" fontId="9" fillId="0" borderId="5" xfId="7" applyFont="1" applyFill="1" applyBorder="1" applyAlignment="1">
      <alignment vertical="center"/>
    </xf>
    <xf numFmtId="164" fontId="9" fillId="11" borderId="5" xfId="7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" fontId="8" fillId="9" borderId="6" xfId="7" applyNumberFormat="1" applyFont="1" applyFill="1" applyBorder="1" applyAlignment="1" applyProtection="1">
      <alignment horizontal="center" vertical="center" wrapText="1"/>
    </xf>
    <xf numFmtId="164" fontId="8" fillId="5" borderId="6" xfId="7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4" fontId="6" fillId="0" borderId="7" xfId="0" applyNumberFormat="1" applyFont="1" applyBorder="1"/>
    <xf numFmtId="0" fontId="6" fillId="0" borderId="7" xfId="0" applyFont="1" applyFill="1" applyBorder="1" applyAlignment="1">
      <alignment vertical="center"/>
    </xf>
    <xf numFmtId="4" fontId="6" fillId="0" borderId="5" xfId="0" applyNumberFormat="1" applyFont="1" applyBorder="1" applyAlignment="1">
      <alignment horizontal="center" wrapText="1"/>
    </xf>
    <xf numFmtId="4" fontId="6" fillId="0" borderId="0" xfId="0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164" fontId="9" fillId="0" borderId="0" xfId="7" applyFont="1" applyFill="1" applyBorder="1" applyAlignment="1" applyProtection="1">
      <alignment vertical="center"/>
    </xf>
    <xf numFmtId="4" fontId="8" fillId="11" borderId="0" xfId="7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vertical="center"/>
    </xf>
    <xf numFmtId="4" fontId="8" fillId="12" borderId="6" xfId="0" applyNumberFormat="1" applyFont="1" applyFill="1" applyBorder="1" applyAlignment="1">
      <alignment vertical="center"/>
    </xf>
    <xf numFmtId="164" fontId="8" fillId="5" borderId="9" xfId="7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5" borderId="11" xfId="7" applyFont="1" applyFill="1" applyBorder="1" applyAlignment="1" applyProtection="1">
      <alignment horizontal="center" vertical="center"/>
    </xf>
    <xf numFmtId="4" fontId="8" fillId="9" borderId="10" xfId="7" applyNumberFormat="1" applyFont="1" applyFill="1" applyBorder="1" applyAlignment="1" applyProtection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6" fillId="11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164" fontId="18" fillId="0" borderId="5" xfId="7" applyFont="1" applyFill="1" applyBorder="1" applyAlignment="1"/>
    <xf numFmtId="164" fontId="6" fillId="11" borderId="5" xfId="7" applyFont="1" applyFill="1" applyBorder="1" applyAlignment="1" applyProtection="1">
      <alignment vertical="center"/>
    </xf>
    <xf numFmtId="4" fontId="6" fillId="11" borderId="5" xfId="0" applyNumberFormat="1" applyFont="1" applyFill="1" applyBorder="1" applyAlignment="1">
      <alignment vertical="center"/>
    </xf>
    <xf numFmtId="164" fontId="18" fillId="15" borderId="5" xfId="7" applyFont="1" applyFill="1" applyBorder="1" applyAlignment="1">
      <alignment vertical="center"/>
    </xf>
    <xf numFmtId="164" fontId="18" fillId="15" borderId="5" xfId="7" applyFont="1" applyFill="1" applyBorder="1" applyAlignment="1" applyProtection="1">
      <alignment vertical="center"/>
    </xf>
    <xf numFmtId="4" fontId="18" fillId="14" borderId="5" xfId="7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>
      <alignment vertical="center"/>
    </xf>
    <xf numFmtId="4" fontId="8" fillId="11" borderId="5" xfId="0" applyNumberFormat="1" applyFont="1" applyFill="1" applyBorder="1" applyAlignment="1">
      <alignment vertical="center"/>
    </xf>
    <xf numFmtId="164" fontId="18" fillId="11" borderId="5" xfId="7" applyFont="1" applyFill="1" applyBorder="1" applyAlignment="1">
      <alignment vertical="center"/>
    </xf>
    <xf numFmtId="164" fontId="18" fillId="0" borderId="5" xfId="7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5" fillId="0" borderId="5" xfId="0" applyFont="1" applyBorder="1" applyAlignment="1">
      <alignment horizontal="center" vertical="center" wrapText="1"/>
    </xf>
    <xf numFmtId="164" fontId="24" fillId="0" borderId="5" xfId="7" applyFont="1" applyFill="1" applyBorder="1" applyAlignment="1">
      <alignment vertical="center"/>
    </xf>
    <xf numFmtId="164" fontId="18" fillId="17" borderId="5" xfId="7" applyFont="1" applyFill="1" applyBorder="1" applyAlignment="1"/>
    <xf numFmtId="164" fontId="18" fillId="14" borderId="5" xfId="7" applyFont="1" applyFill="1" applyBorder="1" applyAlignment="1">
      <alignment vertical="center"/>
    </xf>
    <xf numFmtId="164" fontId="18" fillId="0" borderId="5" xfId="7" applyFont="1" applyFill="1" applyBorder="1" applyAlignment="1">
      <alignment horizontal="right"/>
    </xf>
    <xf numFmtId="4" fontId="18" fillId="14" borderId="6" xfId="0" applyNumberFormat="1" applyFont="1" applyFill="1" applyBorder="1" applyAlignment="1">
      <alignment horizontal="center" vertical="center"/>
    </xf>
    <xf numFmtId="4" fontId="18" fillId="14" borderId="5" xfId="0" applyNumberFormat="1" applyFont="1" applyFill="1" applyBorder="1" applyAlignment="1">
      <alignment vertical="center"/>
    </xf>
    <xf numFmtId="164" fontId="18" fillId="14" borderId="5" xfId="0" applyNumberFormat="1" applyFont="1" applyFill="1" applyBorder="1" applyAlignment="1">
      <alignment vertical="center"/>
    </xf>
    <xf numFmtId="4" fontId="18" fillId="0" borderId="5" xfId="0" applyNumberFormat="1" applyFont="1" applyBorder="1" applyAlignment="1">
      <alignment horizontal="center"/>
    </xf>
    <xf numFmtId="4" fontId="18" fillId="0" borderId="5" xfId="0" applyNumberFormat="1" applyFont="1" applyFill="1" applyBorder="1" applyAlignment="1">
      <alignment horizontal="center"/>
    </xf>
    <xf numFmtId="4" fontId="18" fillId="0" borderId="5" xfId="0" applyNumberFormat="1" applyFont="1" applyBorder="1" applyAlignment="1">
      <alignment horizontal="center" vertical="center"/>
    </xf>
    <xf numFmtId="4" fontId="18" fillId="17" borderId="5" xfId="0" applyNumberFormat="1" applyFont="1" applyFill="1" applyBorder="1" applyAlignment="1">
      <alignment horizontal="center"/>
    </xf>
    <xf numFmtId="164" fontId="18" fillId="16" borderId="5" xfId="7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6" fillId="0" borderId="0" xfId="0" applyNumberFormat="1" applyFont="1" applyFill="1"/>
    <xf numFmtId="4" fontId="6" fillId="0" borderId="5" xfId="0" applyNumberFormat="1" applyFont="1" applyFill="1" applyBorder="1" applyAlignment="1">
      <alignment horizontal="center" wrapText="1"/>
    </xf>
    <xf numFmtId="4" fontId="9" fillId="4" borderId="3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4" fontId="8" fillId="5" borderId="3" xfId="7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0" xfId="7" applyNumberFormat="1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9" borderId="14" xfId="7" applyFont="1" applyFill="1" applyBorder="1" applyAlignment="1" applyProtection="1">
      <alignment horizontal="center" vertical="center"/>
    </xf>
    <xf numFmtId="164" fontId="8" fillId="9" borderId="24" xfId="7" applyFont="1" applyFill="1" applyBorder="1" applyAlignment="1" applyProtection="1">
      <alignment horizontal="center" vertical="center"/>
    </xf>
    <xf numFmtId="165" fontId="11" fillId="0" borderId="0" xfId="7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</cellXfs>
  <cellStyles count="8">
    <cellStyle name="40% - Naglasak1" xfId="1"/>
    <cellStyle name="Bilješka" xfId="2"/>
    <cellStyle name="Dobro" xfId="3"/>
    <cellStyle name="Izlaz" xfId="4"/>
    <cellStyle name="Naslov" xfId="5"/>
    <cellStyle name="Obično" xfId="0" builtinId="0"/>
    <cellStyle name="Tekst upozorenja" xfId="6"/>
    <cellStyle name="Zarez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opLeftCell="A7" workbookViewId="0">
      <selection activeCell="E26" sqref="E26"/>
    </sheetView>
  </sheetViews>
  <sheetFormatPr defaultColWidth="9.109375" defaultRowHeight="12.6"/>
  <cols>
    <col min="1" max="1" width="4.6640625" style="5" customWidth="1"/>
    <col min="2" max="2" width="6.6640625" style="5" customWidth="1"/>
    <col min="3" max="3" width="13.5546875" style="5" customWidth="1"/>
    <col min="4" max="4" width="19.88671875" style="6" customWidth="1"/>
    <col min="5" max="5" width="18.44140625" style="7" customWidth="1"/>
    <col min="6" max="7" width="17.6640625" style="7" customWidth="1"/>
    <col min="8" max="16384" width="9.109375" style="5"/>
  </cols>
  <sheetData>
    <row r="2" spans="1:7" s="8" customFormat="1" ht="15" customHeight="1">
      <c r="D2" s="6"/>
      <c r="E2" s="9"/>
      <c r="F2" s="9"/>
      <c r="G2" s="9"/>
    </row>
    <row r="3" spans="1:7" s="8" customFormat="1" ht="21" customHeight="1">
      <c r="A3" s="214"/>
      <c r="B3" s="215"/>
      <c r="C3" s="216"/>
      <c r="D3" s="217"/>
      <c r="E3" s="212"/>
      <c r="F3" s="213"/>
      <c r="G3" s="213"/>
    </row>
    <row r="4" spans="1:7" s="8" customFormat="1" ht="26.25" customHeight="1">
      <c r="A4" s="214"/>
      <c r="B4" s="215"/>
      <c r="C4" s="216"/>
      <c r="D4" s="217"/>
      <c r="E4" s="212"/>
      <c r="F4" s="213"/>
      <c r="G4" s="213"/>
    </row>
    <row r="5" spans="1:7" s="14" customFormat="1" ht="21" customHeight="1">
      <c r="A5" s="10"/>
      <c r="B5" s="10"/>
      <c r="C5" s="11"/>
      <c r="D5" s="12"/>
      <c r="E5" s="13"/>
      <c r="F5" s="13"/>
      <c r="G5" s="13"/>
    </row>
    <row r="6" spans="1:7" s="14" customFormat="1" ht="21" customHeight="1">
      <c r="A6" s="10"/>
      <c r="B6" s="10"/>
      <c r="C6" s="15"/>
      <c r="D6" s="12"/>
      <c r="E6" s="13"/>
      <c r="F6" s="13"/>
      <c r="G6" s="13"/>
    </row>
    <row r="7" spans="1:7" s="14" customFormat="1" ht="21" customHeight="1">
      <c r="A7" s="10"/>
      <c r="B7" s="10"/>
      <c r="C7" s="11"/>
      <c r="D7" s="12"/>
      <c r="E7" s="13"/>
      <c r="F7" s="13"/>
      <c r="G7" s="13"/>
    </row>
    <row r="8" spans="1:7" s="14" customFormat="1" ht="21" customHeight="1">
      <c r="A8" s="10"/>
      <c r="B8" s="10"/>
      <c r="C8" s="15"/>
      <c r="D8" s="12"/>
      <c r="E8" s="13"/>
      <c r="F8" s="13"/>
      <c r="G8" s="13"/>
    </row>
    <row r="9" spans="1:7" ht="21" customHeight="1">
      <c r="A9" s="10"/>
      <c r="B9" s="10"/>
      <c r="C9" s="16"/>
      <c r="D9" s="12"/>
      <c r="E9" s="13"/>
      <c r="F9" s="17"/>
      <c r="G9" s="17"/>
    </row>
    <row r="10" spans="1:7" ht="21" customHeight="1">
      <c r="A10" s="10"/>
      <c r="B10" s="10"/>
      <c r="C10" s="16"/>
      <c r="D10" s="12"/>
      <c r="E10" s="13"/>
      <c r="F10" s="17"/>
      <c r="G10" s="17"/>
    </row>
    <row r="11" spans="1:7" ht="21" customHeight="1">
      <c r="A11" s="10"/>
      <c r="B11" s="10"/>
      <c r="C11" s="16"/>
      <c r="D11" s="12"/>
      <c r="E11" s="13"/>
      <c r="F11" s="17"/>
      <c r="G11" s="17"/>
    </row>
    <row r="12" spans="1:7" ht="21" customHeight="1">
      <c r="A12" s="10"/>
      <c r="B12" s="10"/>
      <c r="C12" s="16"/>
      <c r="D12" s="12"/>
      <c r="E12" s="13"/>
      <c r="F12" s="17"/>
      <c r="G12" s="17"/>
    </row>
    <row r="13" spans="1:7" ht="21" customHeight="1">
      <c r="A13" s="10"/>
      <c r="B13" s="10"/>
      <c r="C13" s="15"/>
      <c r="D13" s="12"/>
      <c r="E13" s="13"/>
      <c r="F13" s="17"/>
      <c r="G13" s="17"/>
    </row>
    <row r="14" spans="1:7" ht="21" customHeight="1">
      <c r="A14" s="10"/>
      <c r="B14" s="18"/>
      <c r="C14" s="15"/>
      <c r="D14" s="12"/>
      <c r="E14" s="13"/>
      <c r="F14" s="17"/>
      <c r="G14" s="17"/>
    </row>
    <row r="15" spans="1:7" s="19" customFormat="1" ht="21" customHeight="1">
      <c r="B15" s="20"/>
      <c r="C15" s="21"/>
      <c r="D15" s="12"/>
      <c r="E15" s="22"/>
      <c r="F15" s="22"/>
      <c r="G15" s="22"/>
    </row>
    <row r="16" spans="1:7" s="23" customFormat="1" ht="12.75" customHeight="1">
      <c r="B16" s="24"/>
      <c r="C16" s="25"/>
      <c r="D16" s="26"/>
      <c r="E16" s="27"/>
      <c r="F16" s="27"/>
      <c r="G16" s="27"/>
    </row>
    <row r="17" spans="2:4" s="9" customFormat="1" ht="12.75" customHeight="1">
      <c r="B17" s="28"/>
      <c r="D17" s="29"/>
    </row>
    <row r="18" spans="2:4" s="9" customFormat="1" ht="12.75" customHeight="1">
      <c r="B18" s="28"/>
      <c r="D18" s="29"/>
    </row>
    <row r="19" spans="2:4" s="27" customFormat="1" ht="12.75" customHeight="1">
      <c r="B19" s="30"/>
      <c r="D19" s="31"/>
    </row>
    <row r="20" spans="2:4" s="27" customFormat="1" ht="12.75" customHeight="1">
      <c r="B20" s="30"/>
      <c r="C20" s="32"/>
      <c r="D20" s="31"/>
    </row>
    <row r="21" spans="2:4" s="27" customFormat="1" ht="12.75" customHeight="1">
      <c r="B21" s="30"/>
      <c r="C21" s="32"/>
      <c r="D21" s="6"/>
    </row>
    <row r="22" spans="2:4" s="27" customFormat="1" ht="12.75" customHeight="1">
      <c r="B22" s="30"/>
      <c r="C22" s="33"/>
      <c r="D22" s="6"/>
    </row>
    <row r="23" spans="2:4" s="27" customFormat="1" ht="12.75" customHeight="1">
      <c r="B23" s="30"/>
      <c r="C23" s="33" t="s">
        <v>0</v>
      </c>
      <c r="D23" s="6"/>
    </row>
    <row r="24" spans="2:4" s="7" customFormat="1" ht="12.75" customHeight="1">
      <c r="C24" s="34" t="s">
        <v>1</v>
      </c>
      <c r="D24" s="35"/>
    </row>
    <row r="25" spans="2:4" s="7" customFormat="1" ht="12.75" customHeight="1">
      <c r="D25" s="6"/>
    </row>
    <row r="26" spans="2:4" ht="12.75" customHeight="1"/>
    <row r="27" spans="2:4" ht="12.75" customHeight="1"/>
    <row r="28" spans="2:4" ht="12.75" customHeight="1"/>
    <row r="29" spans="2:4" ht="12.75" customHeight="1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16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1"/>
  <sheetViews>
    <sheetView tabSelected="1" zoomScaleNormal="100" workbookViewId="0">
      <selection activeCell="D4" sqref="D4"/>
    </sheetView>
  </sheetViews>
  <sheetFormatPr defaultColWidth="3.33203125" defaultRowHeight="12.6"/>
  <cols>
    <col min="1" max="1" width="3.6640625" style="4" customWidth="1"/>
    <col min="2" max="2" width="7.88671875" style="4" customWidth="1"/>
    <col min="3" max="3" width="6.5546875" style="4" customWidth="1"/>
    <col min="4" max="4" width="13.6640625" style="4" customWidth="1"/>
    <col min="5" max="5" width="27.33203125" style="8" customWidth="1"/>
    <col min="6" max="6" width="18.5546875" style="29" hidden="1" customWidth="1"/>
    <col min="7" max="7" width="0" style="32" hidden="1" customWidth="1"/>
    <col min="8" max="14" width="0" style="8" hidden="1" customWidth="1"/>
    <col min="15" max="15" width="11.6640625" style="23" hidden="1" customWidth="1"/>
    <col min="16" max="16" width="9.5546875" style="8" hidden="1" customWidth="1"/>
    <col min="17" max="17" width="11.5546875" style="8" hidden="1" customWidth="1"/>
    <col min="18" max="21" width="0" style="8" hidden="1" customWidth="1"/>
    <col min="22" max="22" width="13.33203125" style="8" customWidth="1"/>
    <col min="23" max="23" width="14.33203125" style="8" customWidth="1"/>
    <col min="24" max="24" width="13.6640625" style="8" customWidth="1"/>
    <col min="25" max="25" width="3.88671875" style="8" bestFit="1" customWidth="1"/>
    <col min="26" max="26" width="10" style="8" bestFit="1" customWidth="1"/>
    <col min="27" max="29" width="3.33203125" style="8"/>
    <col min="30" max="30" width="14.33203125" style="8" customWidth="1"/>
    <col min="31" max="16384" width="3.33203125" style="8"/>
  </cols>
  <sheetData>
    <row r="1" spans="1:44">
      <c r="A1" s="8"/>
      <c r="B1" s="8"/>
      <c r="C1" s="23" t="s">
        <v>349</v>
      </c>
      <c r="D1" s="23"/>
      <c r="E1" s="23"/>
      <c r="F1" s="36"/>
    </row>
    <row r="2" spans="1:44" ht="15.75" customHeight="1">
      <c r="A2" s="8"/>
      <c r="B2" s="8"/>
      <c r="C2" s="23" t="s">
        <v>350</v>
      </c>
      <c r="D2" s="23"/>
      <c r="E2" s="23"/>
      <c r="F2" s="36"/>
    </row>
    <row r="3" spans="1:44" ht="15.75" customHeight="1">
      <c r="C3" s="36" t="s">
        <v>351</v>
      </c>
      <c r="D3" s="36"/>
      <c r="E3" s="36"/>
    </row>
    <row r="4" spans="1:44" ht="15.75" customHeight="1">
      <c r="C4" s="36" t="s">
        <v>128</v>
      </c>
      <c r="D4" s="36" t="s">
        <v>378</v>
      </c>
      <c r="E4" s="36"/>
    </row>
    <row r="5" spans="1:44">
      <c r="C5" s="36" t="s">
        <v>129</v>
      </c>
      <c r="D5" s="36" t="s">
        <v>352</v>
      </c>
      <c r="E5" s="36"/>
    </row>
    <row r="6" spans="1:44" ht="14.25" customHeight="1">
      <c r="C6" s="232" t="s">
        <v>353</v>
      </c>
      <c r="D6" s="232"/>
      <c r="E6" s="232"/>
    </row>
    <row r="7" spans="1:44" ht="15.75" customHeight="1">
      <c r="C7" s="65"/>
      <c r="D7" s="65"/>
      <c r="E7" s="112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s="39" customFormat="1" ht="32.25" customHeight="1">
      <c r="A8" s="24"/>
      <c r="B8" s="24"/>
      <c r="C8" s="241" t="s">
        <v>375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</row>
    <row r="9" spans="1:44" s="39" customFormat="1" ht="32.25" customHeight="1">
      <c r="A9" s="24"/>
      <c r="B9" s="24"/>
      <c r="C9" s="37" t="s">
        <v>376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44" s="39" customFormat="1" ht="32.25" customHeight="1">
      <c r="A10" s="24"/>
      <c r="B10" s="24"/>
      <c r="C10" s="242" t="s">
        <v>377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168"/>
      <c r="AF10" s="168"/>
      <c r="AG10" s="168"/>
      <c r="AH10" s="168"/>
      <c r="AI10" s="168"/>
      <c r="AJ10" s="168"/>
      <c r="AK10" s="168"/>
      <c r="AL10" s="168"/>
    </row>
    <row r="11" spans="1:44" s="39" customFormat="1">
      <c r="A11" s="37"/>
      <c r="B11" s="37"/>
      <c r="C11" s="37"/>
      <c r="D11" s="37"/>
      <c r="E11" s="36"/>
      <c r="F11" s="29"/>
      <c r="G11" s="38"/>
      <c r="O11" s="64"/>
    </row>
    <row r="12" spans="1:44" s="39" customFormat="1" ht="23.25" customHeight="1">
      <c r="A12" s="239" t="s">
        <v>332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1:44" s="39" customFormat="1">
      <c r="A13" s="37"/>
      <c r="B13" s="37"/>
      <c r="C13" s="37"/>
      <c r="D13" s="37"/>
      <c r="E13" s="36" t="s">
        <v>2</v>
      </c>
      <c r="F13" s="29"/>
      <c r="G13" s="38"/>
      <c r="O13" s="64"/>
    </row>
    <row r="14" spans="1:44" s="39" customFormat="1">
      <c r="A14" s="37"/>
      <c r="B14" s="37"/>
      <c r="C14" s="240" t="s">
        <v>374</v>
      </c>
      <c r="D14" s="240"/>
      <c r="E14" s="240"/>
      <c r="F14" s="240"/>
      <c r="G14" s="38"/>
      <c r="O14" s="64"/>
    </row>
    <row r="15" spans="1:44" ht="14.85" hidden="1" customHeight="1">
      <c r="C15" s="40"/>
      <c r="D15" s="40"/>
      <c r="E15" s="41"/>
      <c r="F15" s="42"/>
    </row>
    <row r="16" spans="1:44" ht="22.5" customHeight="1">
      <c r="A16" s="224" t="s">
        <v>3</v>
      </c>
      <c r="B16" s="222" t="s">
        <v>143</v>
      </c>
      <c r="C16" s="222" t="s">
        <v>195</v>
      </c>
      <c r="D16" s="230" t="s">
        <v>142</v>
      </c>
      <c r="E16" s="228" t="s">
        <v>4</v>
      </c>
      <c r="F16" s="237" t="s">
        <v>5</v>
      </c>
      <c r="G16" s="158"/>
      <c r="H16" s="159"/>
      <c r="I16" s="159"/>
      <c r="J16" s="159"/>
      <c r="K16" s="159"/>
      <c r="L16" s="159"/>
      <c r="M16" s="159"/>
      <c r="N16" s="159"/>
      <c r="O16" s="234" t="s">
        <v>192</v>
      </c>
      <c r="P16" s="235"/>
      <c r="Q16" s="236"/>
      <c r="R16" s="159"/>
      <c r="S16" s="159"/>
      <c r="T16" s="159"/>
      <c r="U16" s="159"/>
      <c r="V16" s="234" t="s">
        <v>331</v>
      </c>
      <c r="W16" s="235"/>
      <c r="X16" s="226" t="s">
        <v>13</v>
      </c>
    </row>
    <row r="17" spans="1:30" ht="24" customHeight="1">
      <c r="A17" s="225"/>
      <c r="B17" s="223"/>
      <c r="C17" s="223"/>
      <c r="D17" s="231"/>
      <c r="E17" s="229"/>
      <c r="F17" s="238"/>
      <c r="G17" s="154" t="s">
        <v>6</v>
      </c>
      <c r="H17" s="155" t="s">
        <v>7</v>
      </c>
      <c r="I17" s="155" t="s">
        <v>8</v>
      </c>
      <c r="J17" s="156" t="s">
        <v>9</v>
      </c>
      <c r="K17" s="156" t="s">
        <v>10</v>
      </c>
      <c r="L17" s="157" t="s">
        <v>11</v>
      </c>
      <c r="M17" s="153" t="s">
        <v>12</v>
      </c>
      <c r="N17" s="172" t="s">
        <v>13</v>
      </c>
      <c r="O17" s="177" t="s">
        <v>193</v>
      </c>
      <c r="P17" s="178" t="s">
        <v>109</v>
      </c>
      <c r="Q17" s="180" t="s">
        <v>194</v>
      </c>
      <c r="R17" s="179" t="s">
        <v>7</v>
      </c>
      <c r="S17" s="175" t="s">
        <v>8</v>
      </c>
      <c r="T17" s="176" t="s">
        <v>9</v>
      </c>
      <c r="U17" s="181" t="s">
        <v>10</v>
      </c>
      <c r="V17" s="177" t="s">
        <v>193</v>
      </c>
      <c r="W17" s="180" t="s">
        <v>194</v>
      </c>
      <c r="X17" s="227"/>
    </row>
    <row r="18" spans="1:30" ht="19.5" customHeight="1">
      <c r="A18" s="170">
        <v>1</v>
      </c>
      <c r="B18" s="152"/>
      <c r="C18" s="171"/>
      <c r="D18" s="171"/>
      <c r="E18" s="153" t="s">
        <v>14</v>
      </c>
      <c r="F18" s="128"/>
      <c r="G18" s="129"/>
      <c r="H18" s="130"/>
      <c r="I18" s="130"/>
      <c r="J18" s="131"/>
      <c r="K18" s="131"/>
      <c r="L18" s="45"/>
      <c r="M18" s="58"/>
      <c r="N18" s="45"/>
      <c r="O18" s="173">
        <f t="shared" ref="O18:U18" si="0">SUM(O19:O20)</f>
        <v>13600</v>
      </c>
      <c r="P18" s="173">
        <f t="shared" si="0"/>
        <v>3400</v>
      </c>
      <c r="Q18" s="174">
        <f>SUM(Q19:Q20)</f>
        <v>17000</v>
      </c>
      <c r="R18" s="169">
        <f t="shared" si="0"/>
        <v>16350</v>
      </c>
      <c r="S18" s="169">
        <f t="shared" si="0"/>
        <v>16800</v>
      </c>
      <c r="T18" s="169">
        <f t="shared" si="0"/>
        <v>10000</v>
      </c>
      <c r="U18" s="169">
        <f t="shared" si="0"/>
        <v>9000</v>
      </c>
      <c r="V18" s="207">
        <f t="shared" ref="V18:V25" si="1">SUM(W18/1.25)</f>
        <v>5360</v>
      </c>
      <c r="W18" s="200">
        <f>SUM(W19:W20)</f>
        <v>6700</v>
      </c>
      <c r="X18" s="169"/>
    </row>
    <row r="19" spans="1:30" ht="12.75" customHeight="1">
      <c r="A19" s="46">
        <v>2</v>
      </c>
      <c r="B19" s="46" t="s">
        <v>144</v>
      </c>
      <c r="C19" s="165">
        <v>32131</v>
      </c>
      <c r="D19" s="46" t="s">
        <v>146</v>
      </c>
      <c r="E19" s="47" t="s">
        <v>15</v>
      </c>
      <c r="F19" s="48" t="s">
        <v>16</v>
      </c>
      <c r="G19" s="49">
        <v>8000</v>
      </c>
      <c r="H19" s="50">
        <v>12250</v>
      </c>
      <c r="I19" s="50">
        <v>12600</v>
      </c>
      <c r="J19" s="50">
        <v>7000</v>
      </c>
      <c r="K19" s="50">
        <v>7000</v>
      </c>
      <c r="L19" s="49">
        <v>8000</v>
      </c>
      <c r="M19" s="51">
        <v>0</v>
      </c>
      <c r="N19" s="52"/>
      <c r="O19" s="51">
        <f>SUM(Q19-P19)</f>
        <v>11200</v>
      </c>
      <c r="P19" s="51">
        <f>Q19*20/100</f>
        <v>2800</v>
      </c>
      <c r="Q19" s="144">
        <v>14000</v>
      </c>
      <c r="R19" s="50">
        <v>12250</v>
      </c>
      <c r="S19" s="50">
        <v>12600</v>
      </c>
      <c r="T19" s="50">
        <v>7000</v>
      </c>
      <c r="U19" s="50">
        <v>7000</v>
      </c>
      <c r="V19" s="150">
        <f t="shared" si="1"/>
        <v>4400</v>
      </c>
      <c r="W19" s="193">
        <v>5500</v>
      </c>
      <c r="X19" s="50" t="s">
        <v>110</v>
      </c>
      <c r="Y19" s="23"/>
      <c r="Z19" s="23"/>
      <c r="AA19" s="23"/>
      <c r="AB19" s="23"/>
      <c r="AC19" s="23"/>
      <c r="AD19" s="23"/>
    </row>
    <row r="20" spans="1:30" ht="12.75" customHeight="1">
      <c r="A20" s="46">
        <v>3</v>
      </c>
      <c r="B20" s="46" t="s">
        <v>145</v>
      </c>
      <c r="C20" s="165">
        <v>32132</v>
      </c>
      <c r="D20" s="46" t="s">
        <v>146</v>
      </c>
      <c r="E20" s="47" t="s">
        <v>17</v>
      </c>
      <c r="F20" s="48" t="s">
        <v>16</v>
      </c>
      <c r="G20" s="49">
        <v>3000</v>
      </c>
      <c r="H20" s="50">
        <v>4100</v>
      </c>
      <c r="I20" s="50">
        <v>4200</v>
      </c>
      <c r="J20" s="50">
        <v>3000</v>
      </c>
      <c r="K20" s="50">
        <v>2000</v>
      </c>
      <c r="L20" s="50">
        <v>3000</v>
      </c>
      <c r="M20" s="51"/>
      <c r="N20" s="52"/>
      <c r="O20" s="51">
        <f>SUM(Q20-P20)</f>
        <v>2400</v>
      </c>
      <c r="P20" s="51">
        <f>Q20*20/100</f>
        <v>600</v>
      </c>
      <c r="Q20" s="144">
        <v>3000</v>
      </c>
      <c r="R20" s="50">
        <v>4100</v>
      </c>
      <c r="S20" s="50">
        <v>4200</v>
      </c>
      <c r="T20" s="50">
        <v>3000</v>
      </c>
      <c r="U20" s="50">
        <v>2000</v>
      </c>
      <c r="V20" s="150">
        <f t="shared" si="1"/>
        <v>960</v>
      </c>
      <c r="W20" s="184">
        <v>1200</v>
      </c>
      <c r="X20" s="50" t="s">
        <v>110</v>
      </c>
    </row>
    <row r="21" spans="1:30" ht="21" customHeight="1">
      <c r="A21" s="46">
        <v>4</v>
      </c>
      <c r="B21" s="46"/>
      <c r="C21" s="165"/>
      <c r="D21" s="46"/>
      <c r="E21" s="59" t="s">
        <v>130</v>
      </c>
      <c r="F21" s="54"/>
      <c r="G21" s="55"/>
      <c r="H21" s="56"/>
      <c r="I21" s="56"/>
      <c r="J21" s="56"/>
      <c r="K21" s="56"/>
      <c r="L21" s="58"/>
      <c r="M21" s="58"/>
      <c r="N21" s="58"/>
      <c r="O21" s="57">
        <f>SUM(O22+O30+O31+O37+O38+O43+O50+O52+O53+O54+O55+O56+O58)</f>
        <v>1270984</v>
      </c>
      <c r="P21" s="57">
        <f>Q21*20/100</f>
        <v>317746</v>
      </c>
      <c r="Q21" s="148">
        <f>SUM(Q22+Q30+Q31+Q37+Q38+Q43+Q50+Q52+Q53+Q54+Q55+Q56+Q58)</f>
        <v>1588730</v>
      </c>
      <c r="R21" s="132" t="e">
        <f>SUM(R22+R30+R31+R37+R38+R43+R50+R52+R53+R55+R56+#REF!+R58)</f>
        <v>#REF!</v>
      </c>
      <c r="S21" s="132" t="e">
        <f>SUM(S22+S30+S31+S37+S38+S43+S50+S52+S53+S55+S56+#REF!+S58)</f>
        <v>#REF!</v>
      </c>
      <c r="T21" s="132" t="e">
        <f>SUM(T22+T30+T31+T37+T38+T43+T50+T52+T53+T55+T56+#REF!+T58)</f>
        <v>#REF!</v>
      </c>
      <c r="U21" s="132" t="e">
        <f>SUM(U22+U30+U31+U37+U38+U43+U50+U52+U53+U55+U56+#REF!+U58)</f>
        <v>#REF!</v>
      </c>
      <c r="V21" s="201">
        <f t="shared" si="1"/>
        <v>386960</v>
      </c>
      <c r="W21" s="202">
        <f>SUM(W22:W43)+SUM(W50:W62)</f>
        <v>483700</v>
      </c>
      <c r="X21" s="132"/>
      <c r="AD21" s="183"/>
    </row>
    <row r="22" spans="1:30" ht="27" customHeight="1">
      <c r="A22" s="165">
        <v>5</v>
      </c>
      <c r="B22" s="165" t="s">
        <v>223</v>
      </c>
      <c r="C22" s="165">
        <v>32211</v>
      </c>
      <c r="D22" s="46" t="s">
        <v>147</v>
      </c>
      <c r="E22" s="47" t="s">
        <v>148</v>
      </c>
      <c r="F22" s="48" t="s">
        <v>18</v>
      </c>
      <c r="G22" s="49">
        <v>24000</v>
      </c>
      <c r="H22" s="50">
        <v>25500</v>
      </c>
      <c r="I22" s="50">
        <v>26200</v>
      </c>
      <c r="J22" s="50">
        <v>15000</v>
      </c>
      <c r="K22" s="50">
        <v>16000</v>
      </c>
      <c r="L22" s="51">
        <v>21400</v>
      </c>
      <c r="M22" s="51">
        <v>2600</v>
      </c>
      <c r="N22" s="60" t="s">
        <v>19</v>
      </c>
      <c r="O22" s="51">
        <f>SUM(Q22-P22)</f>
        <v>53600</v>
      </c>
      <c r="P22" s="51">
        <f>Q22*20/100</f>
        <v>13400</v>
      </c>
      <c r="Q22" s="49">
        <v>67000</v>
      </c>
      <c r="R22" s="50">
        <v>25500</v>
      </c>
      <c r="S22" s="50">
        <v>26200</v>
      </c>
      <c r="T22" s="50">
        <v>15000</v>
      </c>
      <c r="U22" s="50">
        <v>16000</v>
      </c>
      <c r="V22" s="150">
        <f t="shared" si="1"/>
        <v>4560</v>
      </c>
      <c r="W22" s="192">
        <v>5700</v>
      </c>
      <c r="X22" s="50" t="s">
        <v>198</v>
      </c>
      <c r="AD22" s="9"/>
    </row>
    <row r="23" spans="1:30" ht="20.25" customHeight="1">
      <c r="A23" s="170">
        <v>6</v>
      </c>
      <c r="B23" s="165" t="s">
        <v>224</v>
      </c>
      <c r="C23" s="165">
        <v>32211</v>
      </c>
      <c r="D23" s="46" t="s">
        <v>326</v>
      </c>
      <c r="E23" s="47" t="s">
        <v>289</v>
      </c>
      <c r="F23" s="48"/>
      <c r="G23" s="49"/>
      <c r="H23" s="50"/>
      <c r="I23" s="50"/>
      <c r="J23" s="50"/>
      <c r="K23" s="50"/>
      <c r="L23" s="51"/>
      <c r="M23" s="51"/>
      <c r="N23" s="60"/>
      <c r="O23" s="51"/>
      <c r="P23" s="51"/>
      <c r="Q23" s="49"/>
      <c r="R23" s="50"/>
      <c r="S23" s="50"/>
      <c r="T23" s="50"/>
      <c r="U23" s="50"/>
      <c r="V23" s="150">
        <f t="shared" si="1"/>
        <v>240</v>
      </c>
      <c r="W23" s="193">
        <v>300</v>
      </c>
      <c r="X23" s="50" t="s">
        <v>198</v>
      </c>
      <c r="AD23" s="9"/>
    </row>
    <row r="24" spans="1:30" ht="18.75" customHeight="1">
      <c r="A24" s="46">
        <v>7</v>
      </c>
      <c r="B24" s="165" t="s">
        <v>225</v>
      </c>
      <c r="C24" s="165">
        <v>32211</v>
      </c>
      <c r="D24" s="46" t="s">
        <v>211</v>
      </c>
      <c r="E24" s="47" t="s">
        <v>288</v>
      </c>
      <c r="F24" s="48"/>
      <c r="G24" s="49"/>
      <c r="H24" s="50"/>
      <c r="I24" s="50"/>
      <c r="J24" s="50"/>
      <c r="K24" s="50"/>
      <c r="L24" s="51"/>
      <c r="M24" s="51"/>
      <c r="N24" s="60"/>
      <c r="O24" s="57"/>
      <c r="P24" s="51"/>
      <c r="Q24" s="49"/>
      <c r="R24" s="50"/>
      <c r="S24" s="50"/>
      <c r="T24" s="50"/>
      <c r="U24" s="50"/>
      <c r="V24" s="150">
        <f t="shared" si="1"/>
        <v>1040</v>
      </c>
      <c r="W24" s="193">
        <v>1300</v>
      </c>
      <c r="X24" s="50" t="s">
        <v>198</v>
      </c>
      <c r="AD24" s="9"/>
    </row>
    <row r="25" spans="1:30" ht="17.25" customHeight="1">
      <c r="A25" s="46">
        <v>8</v>
      </c>
      <c r="B25" s="165" t="s">
        <v>226</v>
      </c>
      <c r="C25" s="165">
        <v>32211</v>
      </c>
      <c r="D25" s="46" t="s">
        <v>210</v>
      </c>
      <c r="E25" s="47" t="s">
        <v>287</v>
      </c>
      <c r="F25" s="48"/>
      <c r="G25" s="49"/>
      <c r="H25" s="50"/>
      <c r="I25" s="50"/>
      <c r="J25" s="50"/>
      <c r="K25" s="50"/>
      <c r="L25" s="51"/>
      <c r="M25" s="51"/>
      <c r="N25" s="60"/>
      <c r="O25" s="57"/>
      <c r="P25" s="51"/>
      <c r="Q25" s="49"/>
      <c r="R25" s="50"/>
      <c r="S25" s="50"/>
      <c r="T25" s="50"/>
      <c r="U25" s="50"/>
      <c r="V25" s="150">
        <f t="shared" si="1"/>
        <v>720</v>
      </c>
      <c r="W25" s="193">
        <v>900</v>
      </c>
      <c r="X25" s="50" t="s">
        <v>198</v>
      </c>
      <c r="AD25" s="9"/>
    </row>
    <row r="26" spans="1:30" ht="17.25" customHeight="1">
      <c r="A26" s="46">
        <v>9</v>
      </c>
      <c r="B26" s="165" t="s">
        <v>227</v>
      </c>
      <c r="C26" s="165">
        <v>32211</v>
      </c>
      <c r="D26" s="46" t="s">
        <v>149</v>
      </c>
      <c r="E26" s="136" t="s">
        <v>328</v>
      </c>
      <c r="F26" s="185"/>
      <c r="G26" s="134"/>
      <c r="H26" s="135"/>
      <c r="I26" s="135"/>
      <c r="J26" s="135"/>
      <c r="K26" s="135"/>
      <c r="L26" s="186"/>
      <c r="M26" s="186"/>
      <c r="N26" s="136"/>
      <c r="O26" s="191"/>
      <c r="P26" s="186"/>
      <c r="Q26" s="134"/>
      <c r="R26" s="135"/>
      <c r="S26" s="135"/>
      <c r="T26" s="135"/>
      <c r="U26" s="135"/>
      <c r="V26" s="150">
        <f t="shared" ref="V26:V62" si="2">SUM(W26/1.25)</f>
        <v>640</v>
      </c>
      <c r="W26" s="193">
        <v>800</v>
      </c>
      <c r="X26" s="50" t="s">
        <v>198</v>
      </c>
      <c r="AD26" s="9"/>
    </row>
    <row r="27" spans="1:30" ht="17.25" customHeight="1">
      <c r="A27" s="46">
        <v>10</v>
      </c>
      <c r="B27" s="46" t="s">
        <v>228</v>
      </c>
      <c r="C27" s="165">
        <v>32211</v>
      </c>
      <c r="D27" s="46" t="s">
        <v>322</v>
      </c>
      <c r="E27" s="136" t="s">
        <v>323</v>
      </c>
      <c r="F27" s="185"/>
      <c r="G27" s="134"/>
      <c r="H27" s="135"/>
      <c r="I27" s="135"/>
      <c r="J27" s="135"/>
      <c r="K27" s="135"/>
      <c r="L27" s="186"/>
      <c r="M27" s="186"/>
      <c r="N27" s="136"/>
      <c r="O27" s="191"/>
      <c r="P27" s="186"/>
      <c r="Q27" s="134"/>
      <c r="R27" s="135"/>
      <c r="S27" s="135"/>
      <c r="T27" s="135"/>
      <c r="U27" s="135"/>
      <c r="V27" s="150">
        <f t="shared" si="2"/>
        <v>5600</v>
      </c>
      <c r="W27" s="193">
        <v>7000</v>
      </c>
      <c r="X27" s="50" t="s">
        <v>198</v>
      </c>
      <c r="AD27" s="9"/>
    </row>
    <row r="28" spans="1:30" ht="17.25" customHeight="1">
      <c r="A28" s="46">
        <v>11</v>
      </c>
      <c r="B28" s="46" t="s">
        <v>229</v>
      </c>
      <c r="C28" s="165">
        <v>32211</v>
      </c>
      <c r="D28" s="46" t="s">
        <v>324</v>
      </c>
      <c r="E28" s="136" t="s">
        <v>325</v>
      </c>
      <c r="F28" s="185"/>
      <c r="G28" s="134"/>
      <c r="H28" s="135"/>
      <c r="I28" s="135"/>
      <c r="J28" s="135"/>
      <c r="K28" s="135"/>
      <c r="L28" s="186"/>
      <c r="M28" s="186"/>
      <c r="N28" s="136"/>
      <c r="O28" s="191"/>
      <c r="P28" s="186"/>
      <c r="Q28" s="134"/>
      <c r="R28" s="135"/>
      <c r="S28" s="135"/>
      <c r="T28" s="135"/>
      <c r="U28" s="135"/>
      <c r="V28" s="150">
        <f t="shared" si="2"/>
        <v>240</v>
      </c>
      <c r="W28" s="193">
        <v>300</v>
      </c>
      <c r="X28" s="50" t="s">
        <v>198</v>
      </c>
      <c r="AD28" s="9"/>
    </row>
    <row r="29" spans="1:30" ht="12.75" customHeight="1">
      <c r="A29" s="165">
        <v>12</v>
      </c>
      <c r="B29" s="46" t="s">
        <v>230</v>
      </c>
      <c r="C29" s="165">
        <v>32211</v>
      </c>
      <c r="D29" s="46" t="s">
        <v>150</v>
      </c>
      <c r="E29" s="47" t="s">
        <v>327</v>
      </c>
      <c r="F29" s="48"/>
      <c r="G29" s="49"/>
      <c r="H29" s="50"/>
      <c r="I29" s="50"/>
      <c r="J29" s="50"/>
      <c r="K29" s="50"/>
      <c r="L29" s="51"/>
      <c r="M29" s="51"/>
      <c r="N29" s="60"/>
      <c r="O29" s="57"/>
      <c r="P29" s="51"/>
      <c r="Q29" s="49"/>
      <c r="R29" s="50"/>
      <c r="S29" s="50"/>
      <c r="T29" s="50"/>
      <c r="U29" s="50"/>
      <c r="V29" s="150">
        <f t="shared" si="2"/>
        <v>9920</v>
      </c>
      <c r="W29" s="193">
        <v>12400</v>
      </c>
      <c r="X29" s="50" t="s">
        <v>198</v>
      </c>
      <c r="AD29" s="9"/>
    </row>
    <row r="30" spans="1:30" ht="12.75" customHeight="1">
      <c r="A30" s="170">
        <v>13</v>
      </c>
      <c r="B30" s="46" t="s">
        <v>231</v>
      </c>
      <c r="C30" s="165">
        <v>32212</v>
      </c>
      <c r="D30" s="46" t="s">
        <v>151</v>
      </c>
      <c r="E30" s="47" t="s">
        <v>290</v>
      </c>
      <c r="F30" s="48" t="s">
        <v>20</v>
      </c>
      <c r="G30" s="49">
        <v>10000</v>
      </c>
      <c r="H30" s="50">
        <v>12250</v>
      </c>
      <c r="I30" s="50">
        <v>12600</v>
      </c>
      <c r="J30" s="50">
        <v>7000</v>
      </c>
      <c r="K30" s="50">
        <v>7000</v>
      </c>
      <c r="L30" s="51">
        <v>10000</v>
      </c>
      <c r="M30" s="51"/>
      <c r="N30" s="60" t="s">
        <v>19</v>
      </c>
      <c r="O30" s="51">
        <f>SUM(Q30-P30)</f>
        <v>9600</v>
      </c>
      <c r="P30" s="51">
        <f>Q30*20/100</f>
        <v>2400</v>
      </c>
      <c r="Q30" s="49">
        <v>12000</v>
      </c>
      <c r="R30" s="50">
        <v>12250</v>
      </c>
      <c r="S30" s="50">
        <v>12600</v>
      </c>
      <c r="T30" s="50">
        <v>7000</v>
      </c>
      <c r="U30" s="50">
        <v>7000</v>
      </c>
      <c r="V30" s="150">
        <f t="shared" si="2"/>
        <v>7520</v>
      </c>
      <c r="W30" s="193">
        <v>9400</v>
      </c>
      <c r="X30" s="50" t="s">
        <v>198</v>
      </c>
      <c r="Y30" s="23"/>
      <c r="Z30" s="23"/>
      <c r="AA30" s="23"/>
      <c r="AB30" s="23"/>
      <c r="AC30" s="23"/>
      <c r="AD30" s="23"/>
    </row>
    <row r="31" spans="1:30" ht="12.75" customHeight="1">
      <c r="A31" s="46">
        <v>14</v>
      </c>
      <c r="B31" s="46" t="s">
        <v>232</v>
      </c>
      <c r="C31" s="165">
        <v>32214</v>
      </c>
      <c r="D31" s="46" t="s">
        <v>152</v>
      </c>
      <c r="E31" s="47" t="s">
        <v>291</v>
      </c>
      <c r="F31" s="47" t="s">
        <v>122</v>
      </c>
      <c r="G31" s="49">
        <v>8300</v>
      </c>
      <c r="H31" s="50">
        <v>112400</v>
      </c>
      <c r="I31" s="50">
        <v>115500</v>
      </c>
      <c r="J31" s="50">
        <v>65000</v>
      </c>
      <c r="K31" s="50">
        <v>67000</v>
      </c>
      <c r="L31" s="49">
        <v>5300</v>
      </c>
      <c r="M31" s="51">
        <v>3000</v>
      </c>
      <c r="N31" s="60" t="s">
        <v>19</v>
      </c>
      <c r="O31" s="51">
        <f>SUM(Q31-P31)</f>
        <v>41600</v>
      </c>
      <c r="P31" s="51">
        <f>Q31*20/100</f>
        <v>10400</v>
      </c>
      <c r="Q31" s="49">
        <v>52000</v>
      </c>
      <c r="R31" s="50">
        <v>112400</v>
      </c>
      <c r="S31" s="50">
        <v>115500</v>
      </c>
      <c r="T31" s="50">
        <v>65000</v>
      </c>
      <c r="U31" s="50">
        <v>67000</v>
      </c>
      <c r="V31" s="150">
        <f t="shared" si="2"/>
        <v>13200</v>
      </c>
      <c r="W31" s="192">
        <v>16500</v>
      </c>
      <c r="X31" s="50" t="s">
        <v>198</v>
      </c>
    </row>
    <row r="32" spans="1:30" ht="12.75" customHeight="1">
      <c r="A32" s="46">
        <v>15</v>
      </c>
      <c r="B32" s="46" t="s">
        <v>233</v>
      </c>
      <c r="C32" s="165">
        <v>32214</v>
      </c>
      <c r="D32" s="46" t="s">
        <v>212</v>
      </c>
      <c r="E32" s="47" t="s">
        <v>213</v>
      </c>
      <c r="F32" s="47"/>
      <c r="G32" s="49"/>
      <c r="H32" s="50"/>
      <c r="I32" s="50"/>
      <c r="J32" s="50"/>
      <c r="K32" s="50"/>
      <c r="L32" s="49"/>
      <c r="M32" s="51"/>
      <c r="N32" s="60"/>
      <c r="O32" s="57"/>
      <c r="P32" s="51"/>
      <c r="Q32" s="49"/>
      <c r="R32" s="50"/>
      <c r="S32" s="50"/>
      <c r="T32" s="50"/>
      <c r="U32" s="50"/>
      <c r="V32" s="150">
        <f t="shared" si="2"/>
        <v>1600</v>
      </c>
      <c r="W32" s="193">
        <v>2000</v>
      </c>
      <c r="X32" s="50" t="s">
        <v>198</v>
      </c>
    </row>
    <row r="33" spans="1:30" ht="12.75" customHeight="1">
      <c r="A33" s="46">
        <v>16</v>
      </c>
      <c r="B33" s="46" t="s">
        <v>234</v>
      </c>
      <c r="C33" s="165">
        <v>32214</v>
      </c>
      <c r="D33" s="46" t="s">
        <v>292</v>
      </c>
      <c r="E33" s="47" t="s">
        <v>293</v>
      </c>
      <c r="F33" s="47"/>
      <c r="G33" s="49"/>
      <c r="H33" s="50"/>
      <c r="I33" s="50"/>
      <c r="J33" s="50"/>
      <c r="K33" s="50"/>
      <c r="L33" s="49"/>
      <c r="M33" s="51"/>
      <c r="N33" s="60"/>
      <c r="O33" s="57"/>
      <c r="P33" s="51"/>
      <c r="Q33" s="49"/>
      <c r="R33" s="50"/>
      <c r="S33" s="50"/>
      <c r="T33" s="50"/>
      <c r="U33" s="50"/>
      <c r="V33" s="150">
        <f t="shared" si="2"/>
        <v>2400</v>
      </c>
      <c r="W33" s="193">
        <v>3000</v>
      </c>
      <c r="X33" s="50" t="s">
        <v>198</v>
      </c>
      <c r="AD33" s="190"/>
    </row>
    <row r="34" spans="1:30" ht="12.75" customHeight="1">
      <c r="A34" s="165">
        <v>17</v>
      </c>
      <c r="B34" s="165" t="s">
        <v>235</v>
      </c>
      <c r="C34" s="165">
        <v>32214</v>
      </c>
      <c r="D34" s="46" t="s">
        <v>214</v>
      </c>
      <c r="E34" s="47" t="s">
        <v>215</v>
      </c>
      <c r="F34" s="47"/>
      <c r="G34" s="49"/>
      <c r="H34" s="50"/>
      <c r="I34" s="50"/>
      <c r="J34" s="50"/>
      <c r="K34" s="50"/>
      <c r="L34" s="49"/>
      <c r="M34" s="51"/>
      <c r="N34" s="60"/>
      <c r="O34" s="57"/>
      <c r="P34" s="51"/>
      <c r="Q34" s="49"/>
      <c r="R34" s="50"/>
      <c r="S34" s="50"/>
      <c r="T34" s="50"/>
      <c r="U34" s="50"/>
      <c r="V34" s="150">
        <f t="shared" si="2"/>
        <v>2400</v>
      </c>
      <c r="W34" s="193">
        <v>3000</v>
      </c>
      <c r="X34" s="50" t="s">
        <v>198</v>
      </c>
    </row>
    <row r="35" spans="1:30" ht="12.75" customHeight="1">
      <c r="A35" s="170">
        <v>18</v>
      </c>
      <c r="B35" s="165" t="s">
        <v>236</v>
      </c>
      <c r="C35" s="46">
        <v>32214</v>
      </c>
      <c r="D35" s="46" t="s">
        <v>216</v>
      </c>
      <c r="E35" s="47" t="s">
        <v>217</v>
      </c>
      <c r="F35" s="47"/>
      <c r="G35" s="49"/>
      <c r="H35" s="50"/>
      <c r="I35" s="50"/>
      <c r="J35" s="50"/>
      <c r="K35" s="50"/>
      <c r="L35" s="49"/>
      <c r="M35" s="51"/>
      <c r="N35" s="60"/>
      <c r="O35" s="57"/>
      <c r="P35" s="51"/>
      <c r="Q35" s="49"/>
      <c r="R35" s="50"/>
      <c r="S35" s="50"/>
      <c r="T35" s="50"/>
      <c r="U35" s="50"/>
      <c r="V35" s="150">
        <f t="shared" si="2"/>
        <v>3200</v>
      </c>
      <c r="W35" s="193">
        <v>4000</v>
      </c>
      <c r="X35" s="50" t="s">
        <v>198</v>
      </c>
    </row>
    <row r="36" spans="1:30" ht="12.75" customHeight="1">
      <c r="A36" s="46">
        <v>19</v>
      </c>
      <c r="B36" s="165" t="s">
        <v>237</v>
      </c>
      <c r="C36" s="165">
        <v>32222</v>
      </c>
      <c r="D36" s="46"/>
      <c r="E36" s="47" t="s">
        <v>340</v>
      </c>
      <c r="F36" s="47"/>
      <c r="G36" s="49"/>
      <c r="H36" s="50"/>
      <c r="I36" s="50"/>
      <c r="J36" s="50"/>
      <c r="K36" s="50"/>
      <c r="L36" s="49"/>
      <c r="M36" s="51"/>
      <c r="N36" s="60"/>
      <c r="O36" s="57"/>
      <c r="P36" s="51"/>
      <c r="Q36" s="49"/>
      <c r="R36" s="50"/>
      <c r="S36" s="50"/>
      <c r="T36" s="50"/>
      <c r="U36" s="50"/>
      <c r="V36" s="150">
        <f t="shared" si="2"/>
        <v>2400</v>
      </c>
      <c r="W36" s="193">
        <v>3000</v>
      </c>
      <c r="X36" s="50" t="s">
        <v>198</v>
      </c>
    </row>
    <row r="37" spans="1:30" ht="12.75" customHeight="1">
      <c r="A37" s="165">
        <v>20</v>
      </c>
      <c r="B37" s="165" t="s">
        <v>241</v>
      </c>
      <c r="C37" s="165">
        <v>32271</v>
      </c>
      <c r="D37" s="46" t="s">
        <v>154</v>
      </c>
      <c r="E37" s="47" t="s">
        <v>21</v>
      </c>
      <c r="F37" s="48" t="s">
        <v>22</v>
      </c>
      <c r="G37" s="49">
        <v>25000</v>
      </c>
      <c r="H37" s="50">
        <v>34200</v>
      </c>
      <c r="I37" s="50">
        <v>35100</v>
      </c>
      <c r="J37" s="50">
        <v>20000</v>
      </c>
      <c r="K37" s="50">
        <v>21000</v>
      </c>
      <c r="L37" s="51">
        <v>25000</v>
      </c>
      <c r="M37" s="51"/>
      <c r="N37" s="60" t="s">
        <v>19</v>
      </c>
      <c r="O37" s="51">
        <f>SUM(Q37-P37)</f>
        <v>8000</v>
      </c>
      <c r="P37" s="51">
        <f>Q37*20/100</f>
        <v>2000</v>
      </c>
      <c r="Q37" s="49">
        <v>10000</v>
      </c>
      <c r="R37" s="50">
        <v>34200</v>
      </c>
      <c r="S37" s="50">
        <v>35100</v>
      </c>
      <c r="T37" s="50">
        <v>20000</v>
      </c>
      <c r="U37" s="50">
        <v>21000</v>
      </c>
      <c r="V37" s="150">
        <f t="shared" si="2"/>
        <v>3200</v>
      </c>
      <c r="W37" s="192">
        <v>4000</v>
      </c>
      <c r="X37" s="50" t="s">
        <v>198</v>
      </c>
    </row>
    <row r="38" spans="1:30" ht="30.75" customHeight="1">
      <c r="A38" s="170">
        <v>21</v>
      </c>
      <c r="B38" s="165" t="s">
        <v>242</v>
      </c>
      <c r="C38" s="165">
        <v>32216</v>
      </c>
      <c r="D38" s="46" t="s">
        <v>153</v>
      </c>
      <c r="E38" s="47" t="s">
        <v>294</v>
      </c>
      <c r="F38" s="48" t="s">
        <v>108</v>
      </c>
      <c r="G38" s="49">
        <v>10000</v>
      </c>
      <c r="H38" s="50">
        <v>15300</v>
      </c>
      <c r="I38" s="50">
        <v>15700</v>
      </c>
      <c r="J38" s="50">
        <v>9000</v>
      </c>
      <c r="K38" s="50">
        <v>9000</v>
      </c>
      <c r="L38" s="51">
        <v>10000</v>
      </c>
      <c r="M38" s="51"/>
      <c r="N38" s="60" t="s">
        <v>19</v>
      </c>
      <c r="O38" s="51">
        <f>SUM(Q38-P38)</f>
        <v>38760</v>
      </c>
      <c r="P38" s="51">
        <f>Q38*20/100</f>
        <v>9690</v>
      </c>
      <c r="Q38" s="49">
        <v>48450</v>
      </c>
      <c r="R38" s="50">
        <v>15300</v>
      </c>
      <c r="S38" s="50">
        <v>15700</v>
      </c>
      <c r="T38" s="50">
        <v>9000</v>
      </c>
      <c r="U38" s="50">
        <v>9000</v>
      </c>
      <c r="V38" s="150">
        <f t="shared" si="2"/>
        <v>4240</v>
      </c>
      <c r="W38" s="192">
        <v>5300</v>
      </c>
      <c r="X38" s="50" t="s">
        <v>198</v>
      </c>
      <c r="Z38" s="190"/>
      <c r="AD38" s="183"/>
    </row>
    <row r="39" spans="1:30" ht="18" customHeight="1">
      <c r="A39" s="46">
        <v>22</v>
      </c>
      <c r="B39" s="165" t="s">
        <v>243</v>
      </c>
      <c r="C39" s="46">
        <v>32216</v>
      </c>
      <c r="D39" s="46" t="s">
        <v>204</v>
      </c>
      <c r="E39" s="47" t="s">
        <v>205</v>
      </c>
      <c r="F39" s="48"/>
      <c r="G39" s="161"/>
      <c r="H39" s="50"/>
      <c r="I39" s="50"/>
      <c r="J39" s="50"/>
      <c r="K39" s="50"/>
      <c r="L39" s="51"/>
      <c r="M39" s="51"/>
      <c r="N39" s="60"/>
      <c r="O39" s="57"/>
      <c r="P39" s="51"/>
      <c r="Q39" s="49"/>
      <c r="R39" s="50"/>
      <c r="S39" s="50"/>
      <c r="T39" s="50"/>
      <c r="U39" s="50"/>
      <c r="V39" s="150">
        <f t="shared" si="2"/>
        <v>2400</v>
      </c>
      <c r="W39" s="193">
        <v>3000</v>
      </c>
      <c r="X39" s="50" t="s">
        <v>198</v>
      </c>
    </row>
    <row r="40" spans="1:30" ht="18" customHeight="1">
      <c r="A40" s="165">
        <v>23</v>
      </c>
      <c r="B40" s="165" t="s">
        <v>244</v>
      </c>
      <c r="C40" s="46">
        <v>32216</v>
      </c>
      <c r="D40" s="46" t="s">
        <v>295</v>
      </c>
      <c r="E40" s="47" t="s">
        <v>296</v>
      </c>
      <c r="F40" s="48"/>
      <c r="G40" s="161"/>
      <c r="H40" s="50"/>
      <c r="I40" s="50"/>
      <c r="J40" s="50"/>
      <c r="K40" s="50"/>
      <c r="L40" s="51"/>
      <c r="M40" s="51"/>
      <c r="N40" s="60"/>
      <c r="O40" s="57"/>
      <c r="P40" s="51"/>
      <c r="Q40" s="49"/>
      <c r="R40" s="50"/>
      <c r="S40" s="50"/>
      <c r="T40" s="50"/>
      <c r="U40" s="50"/>
      <c r="V40" s="150">
        <f t="shared" si="2"/>
        <v>400</v>
      </c>
      <c r="W40" s="193">
        <v>500</v>
      </c>
      <c r="X40" s="50" t="s">
        <v>198</v>
      </c>
    </row>
    <row r="41" spans="1:30" ht="18" customHeight="1">
      <c r="A41" s="170">
        <v>24</v>
      </c>
      <c r="B41" s="165" t="s">
        <v>245</v>
      </c>
      <c r="C41" s="46">
        <v>32216</v>
      </c>
      <c r="D41" s="46" t="s">
        <v>206</v>
      </c>
      <c r="E41" s="47" t="s">
        <v>207</v>
      </c>
      <c r="F41" s="48"/>
      <c r="G41" s="161"/>
      <c r="H41" s="50"/>
      <c r="I41" s="50"/>
      <c r="J41" s="50"/>
      <c r="K41" s="50"/>
      <c r="L41" s="51"/>
      <c r="M41" s="51"/>
      <c r="N41" s="60"/>
      <c r="O41" s="57"/>
      <c r="P41" s="51"/>
      <c r="Q41" s="49"/>
      <c r="R41" s="50"/>
      <c r="S41" s="50"/>
      <c r="T41" s="50"/>
      <c r="U41" s="50"/>
      <c r="V41" s="150">
        <f t="shared" si="2"/>
        <v>6400</v>
      </c>
      <c r="W41" s="193">
        <v>8000</v>
      </c>
      <c r="X41" s="50" t="s">
        <v>198</v>
      </c>
    </row>
    <row r="42" spans="1:30" ht="21.6" customHeight="1">
      <c r="A42" s="46">
        <v>25</v>
      </c>
      <c r="B42" s="165" t="s">
        <v>247</v>
      </c>
      <c r="C42" s="46">
        <v>32216</v>
      </c>
      <c r="D42" s="46" t="s">
        <v>208</v>
      </c>
      <c r="E42" s="47" t="s">
        <v>209</v>
      </c>
      <c r="F42" s="48"/>
      <c r="G42" s="161"/>
      <c r="H42" s="50"/>
      <c r="I42" s="50"/>
      <c r="J42" s="50"/>
      <c r="K42" s="50"/>
      <c r="L42" s="51"/>
      <c r="M42" s="51"/>
      <c r="N42" s="60"/>
      <c r="O42" s="57"/>
      <c r="P42" s="51"/>
      <c r="Q42" s="49"/>
      <c r="R42" s="50"/>
      <c r="S42" s="50"/>
      <c r="T42" s="50"/>
      <c r="U42" s="50"/>
      <c r="V42" s="150">
        <f t="shared" si="2"/>
        <v>960</v>
      </c>
      <c r="W42" s="193">
        <v>1200</v>
      </c>
      <c r="X42" s="50" t="s">
        <v>198</v>
      </c>
    </row>
    <row r="43" spans="1:30" ht="50.4" customHeight="1">
      <c r="A43" s="165">
        <v>26</v>
      </c>
      <c r="B43" s="46"/>
      <c r="C43" s="46">
        <v>32224</v>
      </c>
      <c r="D43" s="46"/>
      <c r="E43" s="121" t="s">
        <v>119</v>
      </c>
      <c r="F43" s="61" t="s">
        <v>141</v>
      </c>
      <c r="G43"/>
      <c r="H43" s="50">
        <v>1444200</v>
      </c>
      <c r="I43" s="50">
        <v>1483200</v>
      </c>
      <c r="J43" s="50">
        <v>840000</v>
      </c>
      <c r="K43" s="50">
        <v>856000</v>
      </c>
      <c r="L43" s="50"/>
      <c r="M43" s="52"/>
      <c r="N43" s="52"/>
      <c r="O43" s="51">
        <f>SUM(Q43-P43)</f>
        <v>748144</v>
      </c>
      <c r="P43" s="51">
        <f>Q43*20/100</f>
        <v>187036</v>
      </c>
      <c r="Q43" s="49">
        <v>935180</v>
      </c>
      <c r="R43" s="55" t="e">
        <f>SUM(#REF!)</f>
        <v>#REF!</v>
      </c>
      <c r="S43" s="55" t="e">
        <f>SUM(#REF!)</f>
        <v>#REF!</v>
      </c>
      <c r="T43" s="55" t="e">
        <f>SUM(#REF!)</f>
        <v>#REF!</v>
      </c>
      <c r="U43" s="55" t="e">
        <f>SUM(#REF!)</f>
        <v>#REF!</v>
      </c>
      <c r="V43" s="197">
        <f>SUM(V44:V49)</f>
        <v>116560</v>
      </c>
      <c r="W43" s="206">
        <f>SUM(W44:W49)</f>
        <v>145700</v>
      </c>
      <c r="X43" s="160" t="s">
        <v>347</v>
      </c>
    </row>
    <row r="44" spans="1:30" ht="55.8" customHeight="1">
      <c r="A44" s="170">
        <v>27</v>
      </c>
      <c r="B44" s="46" t="s">
        <v>248</v>
      </c>
      <c r="C44" s="165">
        <v>32224</v>
      </c>
      <c r="D44" s="46" t="s">
        <v>155</v>
      </c>
      <c r="E44" s="121" t="s">
        <v>156</v>
      </c>
      <c r="F44" s="61"/>
      <c r="G44"/>
      <c r="H44" s="50"/>
      <c r="I44" s="50"/>
      <c r="J44" s="50"/>
      <c r="K44" s="50"/>
      <c r="L44" s="50"/>
      <c r="M44" s="52"/>
      <c r="N44" s="52"/>
      <c r="O44" s="57"/>
      <c r="P44" s="51"/>
      <c r="Q44" s="49"/>
      <c r="R44" s="55"/>
      <c r="S44" s="55"/>
      <c r="T44" s="55"/>
      <c r="U44" s="55"/>
      <c r="V44" s="150">
        <f t="shared" si="2"/>
        <v>8000</v>
      </c>
      <c r="W44" s="203">
        <v>10000</v>
      </c>
      <c r="X44" s="211" t="s">
        <v>347</v>
      </c>
    </row>
    <row r="45" spans="1:30" ht="51.75" customHeight="1">
      <c r="A45" s="46">
        <v>28</v>
      </c>
      <c r="B45" s="46" t="s">
        <v>356</v>
      </c>
      <c r="C45" s="46">
        <v>32224</v>
      </c>
      <c r="D45" s="46" t="s">
        <v>157</v>
      </c>
      <c r="E45" s="121" t="s">
        <v>158</v>
      </c>
      <c r="F45" s="61"/>
      <c r="G45"/>
      <c r="H45" s="50"/>
      <c r="I45" s="50"/>
      <c r="J45" s="50"/>
      <c r="K45" s="50"/>
      <c r="L45" s="50"/>
      <c r="M45" s="52"/>
      <c r="N45" s="52"/>
      <c r="O45" s="57"/>
      <c r="P45" s="51"/>
      <c r="Q45" s="49"/>
      <c r="R45" s="55"/>
      <c r="S45" s="55"/>
      <c r="T45" s="55"/>
      <c r="U45" s="55"/>
      <c r="V45" s="150">
        <f t="shared" si="2"/>
        <v>36000</v>
      </c>
      <c r="W45" s="204">
        <v>45000</v>
      </c>
      <c r="X45" s="211" t="s">
        <v>347</v>
      </c>
    </row>
    <row r="46" spans="1:30" ht="54" customHeight="1">
      <c r="A46" s="165">
        <v>29</v>
      </c>
      <c r="B46" s="46" t="s">
        <v>357</v>
      </c>
      <c r="C46" s="46">
        <v>32224</v>
      </c>
      <c r="D46" s="46" t="s">
        <v>159</v>
      </c>
      <c r="E46" s="121" t="s">
        <v>160</v>
      </c>
      <c r="F46" s="61"/>
      <c r="G46"/>
      <c r="H46" s="50"/>
      <c r="I46" s="50"/>
      <c r="J46" s="50"/>
      <c r="K46" s="50"/>
      <c r="L46" s="50"/>
      <c r="M46" s="52"/>
      <c r="N46" s="52"/>
      <c r="O46" s="57"/>
      <c r="P46" s="51"/>
      <c r="Q46" s="49"/>
      <c r="R46" s="55"/>
      <c r="S46" s="55"/>
      <c r="T46" s="55"/>
      <c r="U46" s="55"/>
      <c r="V46" s="150">
        <f t="shared" si="2"/>
        <v>8800</v>
      </c>
      <c r="W46" s="204">
        <v>11000</v>
      </c>
      <c r="X46" s="211" t="s">
        <v>347</v>
      </c>
    </row>
    <row r="47" spans="1:30" ht="56.4" customHeight="1">
      <c r="A47" s="170">
        <v>30</v>
      </c>
      <c r="B47" s="46" t="s">
        <v>358</v>
      </c>
      <c r="C47" s="46">
        <v>32224</v>
      </c>
      <c r="D47" s="46" t="s">
        <v>161</v>
      </c>
      <c r="E47" s="121" t="s">
        <v>162</v>
      </c>
      <c r="F47" s="61"/>
      <c r="G47"/>
      <c r="H47" s="50"/>
      <c r="I47" s="50"/>
      <c r="J47" s="50"/>
      <c r="K47" s="50"/>
      <c r="L47" s="50"/>
      <c r="M47" s="52"/>
      <c r="N47" s="52"/>
      <c r="O47" s="57"/>
      <c r="P47" s="51"/>
      <c r="Q47" s="49"/>
      <c r="R47" s="55"/>
      <c r="S47" s="55"/>
      <c r="T47" s="55"/>
      <c r="U47" s="55"/>
      <c r="V47" s="150">
        <f t="shared" si="2"/>
        <v>12800</v>
      </c>
      <c r="W47" s="204">
        <v>16000</v>
      </c>
      <c r="X47" s="211" t="s">
        <v>347</v>
      </c>
    </row>
    <row r="48" spans="1:30" ht="52.8" customHeight="1">
      <c r="A48" s="165">
        <v>31</v>
      </c>
      <c r="B48" s="46" t="s">
        <v>249</v>
      </c>
      <c r="C48" s="46">
        <v>32224</v>
      </c>
      <c r="D48" s="46" t="s">
        <v>163</v>
      </c>
      <c r="E48" s="121" t="s">
        <v>164</v>
      </c>
      <c r="F48" s="61"/>
      <c r="G48"/>
      <c r="H48" s="50"/>
      <c r="I48" s="50"/>
      <c r="J48" s="50"/>
      <c r="K48" s="50"/>
      <c r="L48" s="50"/>
      <c r="M48" s="52"/>
      <c r="N48" s="52"/>
      <c r="O48" s="57"/>
      <c r="P48" s="51"/>
      <c r="Q48" s="49"/>
      <c r="R48" s="55"/>
      <c r="S48" s="55"/>
      <c r="T48" s="55"/>
      <c r="U48" s="55"/>
      <c r="V48" s="150">
        <f t="shared" si="2"/>
        <v>42960</v>
      </c>
      <c r="W48" s="204">
        <v>53700</v>
      </c>
      <c r="X48" s="211" t="s">
        <v>347</v>
      </c>
    </row>
    <row r="49" spans="1:31" ht="27" customHeight="1">
      <c r="A49" s="170">
        <v>32</v>
      </c>
      <c r="B49" s="46" t="s">
        <v>250</v>
      </c>
      <c r="C49" s="165">
        <v>32224</v>
      </c>
      <c r="D49" s="46" t="s">
        <v>312</v>
      </c>
      <c r="E49" s="121" t="s">
        <v>313</v>
      </c>
      <c r="F49" s="61"/>
      <c r="G49"/>
      <c r="H49" s="50"/>
      <c r="I49" s="50"/>
      <c r="J49" s="50"/>
      <c r="K49" s="50"/>
      <c r="L49" s="50"/>
      <c r="M49" s="52"/>
      <c r="N49" s="52"/>
      <c r="O49" s="57"/>
      <c r="P49" s="51"/>
      <c r="Q49" s="49"/>
      <c r="R49" s="55"/>
      <c r="S49" s="55"/>
      <c r="T49" s="55"/>
      <c r="U49" s="55"/>
      <c r="V49" s="150">
        <f>SUM(W49/1.25)</f>
        <v>8000</v>
      </c>
      <c r="W49" s="205">
        <v>10000</v>
      </c>
      <c r="X49" s="211" t="s">
        <v>355</v>
      </c>
    </row>
    <row r="50" spans="1:31" ht="15.75" customHeight="1">
      <c r="A50" s="165">
        <v>33</v>
      </c>
      <c r="B50" s="46" t="s">
        <v>251</v>
      </c>
      <c r="C50" s="165">
        <v>32219</v>
      </c>
      <c r="D50" s="46" t="s">
        <v>239</v>
      </c>
      <c r="E50" s="47" t="s">
        <v>240</v>
      </c>
      <c r="F50" s="48" t="s">
        <v>111</v>
      </c>
      <c r="G50" s="49"/>
      <c r="H50" s="50"/>
      <c r="I50" s="50"/>
      <c r="J50" s="50"/>
      <c r="K50" s="50"/>
      <c r="L50" s="51"/>
      <c r="M50" s="51"/>
      <c r="N50" s="60"/>
      <c r="O50" s="57">
        <f>SUM(Q50-P50)</f>
        <v>28000</v>
      </c>
      <c r="P50" s="51">
        <f>Q50*20/100</f>
        <v>7000</v>
      </c>
      <c r="Q50" s="49">
        <v>35000</v>
      </c>
      <c r="R50" s="50"/>
      <c r="S50" s="50"/>
      <c r="T50" s="50"/>
      <c r="U50" s="50"/>
      <c r="V50" s="150">
        <f t="shared" si="2"/>
        <v>11840</v>
      </c>
      <c r="W50" s="192">
        <v>14800</v>
      </c>
      <c r="X50" s="50" t="s">
        <v>198</v>
      </c>
      <c r="Y50" s="23"/>
      <c r="Z50" s="23"/>
      <c r="AA50" s="23"/>
      <c r="AB50" s="23"/>
      <c r="AC50" s="23"/>
      <c r="AD50" s="23"/>
      <c r="AE50" s="23"/>
    </row>
    <row r="51" spans="1:31" ht="15.75" customHeight="1">
      <c r="A51" s="170">
        <v>34</v>
      </c>
      <c r="B51" s="46" t="s">
        <v>254</v>
      </c>
      <c r="C51" s="165">
        <v>32219</v>
      </c>
      <c r="D51" s="46"/>
      <c r="E51" s="47" t="s">
        <v>342</v>
      </c>
      <c r="F51" s="48"/>
      <c r="G51" s="49"/>
      <c r="H51" s="50"/>
      <c r="I51" s="50"/>
      <c r="J51" s="50"/>
      <c r="K51" s="50"/>
      <c r="L51" s="51"/>
      <c r="M51" s="51"/>
      <c r="N51" s="60"/>
      <c r="O51" s="57"/>
      <c r="P51" s="51"/>
      <c r="Q51" s="49"/>
      <c r="R51" s="50"/>
      <c r="S51" s="50"/>
      <c r="T51" s="50"/>
      <c r="U51" s="50"/>
      <c r="V51" s="150">
        <f t="shared" si="2"/>
        <v>4800</v>
      </c>
      <c r="W51" s="192">
        <v>6000</v>
      </c>
      <c r="X51" s="50" t="s">
        <v>198</v>
      </c>
      <c r="Y51" s="23"/>
      <c r="Z51" s="23"/>
      <c r="AA51" s="23"/>
      <c r="AB51" s="23"/>
      <c r="AC51" s="23"/>
      <c r="AD51" s="23"/>
      <c r="AE51" s="23"/>
    </row>
    <row r="52" spans="1:31" ht="39" customHeight="1">
      <c r="A52" s="165">
        <v>35</v>
      </c>
      <c r="B52" s="46" t="s">
        <v>305</v>
      </c>
      <c r="C52" s="165">
        <v>32231</v>
      </c>
      <c r="D52" s="46" t="s">
        <v>165</v>
      </c>
      <c r="E52" s="47" t="s">
        <v>23</v>
      </c>
      <c r="F52" s="47" t="s">
        <v>23</v>
      </c>
      <c r="G52" s="49">
        <v>65000</v>
      </c>
      <c r="H52" s="50">
        <v>66150</v>
      </c>
      <c r="I52" s="50">
        <v>67900</v>
      </c>
      <c r="J52" s="50">
        <v>38000</v>
      </c>
      <c r="K52" s="50">
        <v>40000</v>
      </c>
      <c r="L52" s="49">
        <v>55000</v>
      </c>
      <c r="M52" s="51">
        <v>10000</v>
      </c>
      <c r="N52" s="60" t="s">
        <v>19</v>
      </c>
      <c r="O52" s="51">
        <f t="shared" ref="O52:O58" si="3">SUM(Q52-P52)</f>
        <v>108000</v>
      </c>
      <c r="P52" s="51">
        <f t="shared" ref="P52:P58" si="4">Q52*20/100</f>
        <v>27000</v>
      </c>
      <c r="Q52" s="114">
        <v>135000</v>
      </c>
      <c r="R52" s="50">
        <v>66150</v>
      </c>
      <c r="S52" s="50">
        <v>67900</v>
      </c>
      <c r="T52" s="50">
        <v>38000</v>
      </c>
      <c r="U52" s="50">
        <v>40000</v>
      </c>
      <c r="V52" s="150">
        <f t="shared" si="2"/>
        <v>49440</v>
      </c>
      <c r="W52" s="193">
        <v>61800</v>
      </c>
      <c r="X52" s="160" t="s">
        <v>197</v>
      </c>
      <c r="AD52" s="9"/>
    </row>
    <row r="53" spans="1:31" ht="37.5" customHeight="1">
      <c r="A53" s="170">
        <v>36</v>
      </c>
      <c r="B53" s="46" t="s">
        <v>255</v>
      </c>
      <c r="C53" s="165">
        <v>32233</v>
      </c>
      <c r="D53" s="46" t="s">
        <v>166</v>
      </c>
      <c r="E53" s="47" t="s">
        <v>24</v>
      </c>
      <c r="F53" s="47" t="s">
        <v>24</v>
      </c>
      <c r="G53" s="49">
        <v>135000</v>
      </c>
      <c r="H53" s="50">
        <v>137300</v>
      </c>
      <c r="I53" s="50">
        <v>141100</v>
      </c>
      <c r="J53" s="50">
        <v>79000</v>
      </c>
      <c r="K53" s="50">
        <v>81000</v>
      </c>
      <c r="L53" s="49">
        <v>125000</v>
      </c>
      <c r="M53" s="51">
        <v>10000</v>
      </c>
      <c r="N53" s="60" t="s">
        <v>19</v>
      </c>
      <c r="O53" s="51">
        <f t="shared" si="3"/>
        <v>201600</v>
      </c>
      <c r="P53" s="51">
        <f t="shared" si="4"/>
        <v>50400</v>
      </c>
      <c r="Q53" s="49">
        <v>252000</v>
      </c>
      <c r="R53" s="50">
        <v>137300</v>
      </c>
      <c r="S53" s="50">
        <v>141100</v>
      </c>
      <c r="T53" s="50">
        <v>79000</v>
      </c>
      <c r="U53" s="50">
        <v>81000</v>
      </c>
      <c r="V53" s="150">
        <f t="shared" si="2"/>
        <v>68960</v>
      </c>
      <c r="W53" s="193">
        <v>86200</v>
      </c>
      <c r="X53" s="160" t="s">
        <v>197</v>
      </c>
    </row>
    <row r="54" spans="1:31" ht="15" customHeight="1">
      <c r="A54" s="165">
        <v>37</v>
      </c>
      <c r="B54" s="46" t="s">
        <v>256</v>
      </c>
      <c r="C54" s="165">
        <v>32234</v>
      </c>
      <c r="D54" s="46" t="s">
        <v>167</v>
      </c>
      <c r="E54" s="47" t="s">
        <v>131</v>
      </c>
      <c r="F54" s="47" t="s">
        <v>134</v>
      </c>
      <c r="G54" s="49"/>
      <c r="H54" s="50"/>
      <c r="I54" s="50"/>
      <c r="J54" s="50"/>
      <c r="K54" s="50"/>
      <c r="L54" s="49"/>
      <c r="M54" s="51"/>
      <c r="N54" s="60"/>
      <c r="O54" s="51">
        <f t="shared" si="3"/>
        <v>1600</v>
      </c>
      <c r="P54" s="51">
        <f t="shared" si="4"/>
        <v>400</v>
      </c>
      <c r="Q54" s="49">
        <v>2000</v>
      </c>
      <c r="R54" s="50"/>
      <c r="S54" s="50"/>
      <c r="T54" s="50"/>
      <c r="U54" s="50"/>
      <c r="V54" s="150">
        <f t="shared" si="2"/>
        <v>800</v>
      </c>
      <c r="W54" s="193">
        <v>1000</v>
      </c>
      <c r="X54" s="50" t="s">
        <v>198</v>
      </c>
    </row>
    <row r="55" spans="1:31" ht="12.75" customHeight="1">
      <c r="A55" s="170">
        <v>38</v>
      </c>
      <c r="B55" s="46" t="s">
        <v>257</v>
      </c>
      <c r="C55" s="165">
        <v>32241</v>
      </c>
      <c r="D55" s="46" t="s">
        <v>246</v>
      </c>
      <c r="E55" s="47" t="s">
        <v>25</v>
      </c>
      <c r="F55" s="48" t="s">
        <v>26</v>
      </c>
      <c r="G55" s="49">
        <v>97000</v>
      </c>
      <c r="H55" s="50">
        <v>112900</v>
      </c>
      <c r="I55" s="50">
        <v>116000</v>
      </c>
      <c r="J55" s="50">
        <v>65000</v>
      </c>
      <c r="K55" s="50">
        <v>67000</v>
      </c>
      <c r="L55" s="49">
        <v>97000</v>
      </c>
      <c r="M55" s="51"/>
      <c r="N55" s="60" t="s">
        <v>19</v>
      </c>
      <c r="O55" s="51">
        <f t="shared" si="3"/>
        <v>8160</v>
      </c>
      <c r="P55" s="51">
        <f t="shared" si="4"/>
        <v>2040</v>
      </c>
      <c r="Q55" s="49">
        <v>10200</v>
      </c>
      <c r="R55" s="50">
        <v>112900</v>
      </c>
      <c r="S55" s="50">
        <v>116000</v>
      </c>
      <c r="T55" s="50">
        <v>65000</v>
      </c>
      <c r="U55" s="50">
        <v>67000</v>
      </c>
      <c r="V55" s="150">
        <f t="shared" si="2"/>
        <v>3200</v>
      </c>
      <c r="W55" s="193">
        <v>4000</v>
      </c>
      <c r="X55" s="50" t="s">
        <v>198</v>
      </c>
      <c r="AD55" s="9"/>
    </row>
    <row r="56" spans="1:31" ht="12.75" customHeight="1">
      <c r="A56" s="165">
        <v>39</v>
      </c>
      <c r="B56" s="46" t="s">
        <v>359</v>
      </c>
      <c r="C56" s="165">
        <v>32242</v>
      </c>
      <c r="D56" s="46" t="s">
        <v>168</v>
      </c>
      <c r="E56" s="47" t="s">
        <v>27</v>
      </c>
      <c r="F56" s="47" t="s">
        <v>28</v>
      </c>
      <c r="G56" s="49">
        <v>20000</v>
      </c>
      <c r="H56" s="50">
        <v>20400</v>
      </c>
      <c r="I56" s="50">
        <v>20900</v>
      </c>
      <c r="J56" s="50">
        <v>12000</v>
      </c>
      <c r="K56" s="50">
        <v>12000</v>
      </c>
      <c r="L56" s="49">
        <v>20000</v>
      </c>
      <c r="M56" s="51"/>
      <c r="N56" s="60" t="s">
        <v>19</v>
      </c>
      <c r="O56" s="51">
        <f t="shared" si="3"/>
        <v>8000</v>
      </c>
      <c r="P56" s="51">
        <f t="shared" si="4"/>
        <v>2000</v>
      </c>
      <c r="Q56" s="49">
        <v>10000</v>
      </c>
      <c r="R56" s="50">
        <v>20400</v>
      </c>
      <c r="S56" s="50">
        <v>20900</v>
      </c>
      <c r="T56" s="50">
        <v>12000</v>
      </c>
      <c r="U56" s="50">
        <v>12000</v>
      </c>
      <c r="V56" s="150">
        <f t="shared" si="2"/>
        <v>400</v>
      </c>
      <c r="W56" s="193">
        <v>500</v>
      </c>
      <c r="X56" s="50" t="s">
        <v>198</v>
      </c>
      <c r="Y56" s="23"/>
      <c r="Z56" s="23"/>
      <c r="AA56" s="23"/>
      <c r="AB56" s="23"/>
      <c r="AC56" s="23"/>
      <c r="AD56" s="23"/>
    </row>
    <row r="57" spans="1:31" ht="12.75" customHeight="1">
      <c r="A57" s="170">
        <v>40</v>
      </c>
      <c r="B57" s="46" t="s">
        <v>258</v>
      </c>
      <c r="C57" s="165">
        <v>32244</v>
      </c>
      <c r="D57" s="165" t="s">
        <v>238</v>
      </c>
      <c r="E57" s="47" t="s">
        <v>341</v>
      </c>
      <c r="F57" s="47"/>
      <c r="G57" s="49"/>
      <c r="H57" s="50"/>
      <c r="I57" s="50"/>
      <c r="J57" s="50"/>
      <c r="K57" s="50"/>
      <c r="L57" s="49"/>
      <c r="M57" s="51"/>
      <c r="N57" s="60"/>
      <c r="O57" s="51"/>
      <c r="P57" s="51"/>
      <c r="Q57" s="49"/>
      <c r="R57" s="50"/>
      <c r="S57" s="50"/>
      <c r="T57" s="50"/>
      <c r="U57" s="50"/>
      <c r="V57" s="150">
        <f t="shared" si="2"/>
        <v>2400</v>
      </c>
      <c r="W57" s="193">
        <v>3000</v>
      </c>
      <c r="X57" s="50" t="s">
        <v>198</v>
      </c>
      <c r="Y57" s="23"/>
      <c r="Z57" s="23"/>
      <c r="AA57" s="23"/>
      <c r="AB57" s="23"/>
      <c r="AC57" s="23"/>
      <c r="AD57" s="23"/>
    </row>
    <row r="58" spans="1:31" ht="12.75" customHeight="1">
      <c r="A58" s="165">
        <v>41</v>
      </c>
      <c r="B58" s="46" t="s">
        <v>262</v>
      </c>
      <c r="C58" s="165">
        <v>32251</v>
      </c>
      <c r="D58" s="46" t="s">
        <v>169</v>
      </c>
      <c r="E58" s="47" t="s">
        <v>202</v>
      </c>
      <c r="F58" s="48" t="s">
        <v>29</v>
      </c>
      <c r="G58" s="49">
        <v>10000</v>
      </c>
      <c r="H58" s="50">
        <v>10200</v>
      </c>
      <c r="I58" s="50">
        <v>10500</v>
      </c>
      <c r="J58" s="50">
        <v>6000</v>
      </c>
      <c r="K58" s="50">
        <v>6000</v>
      </c>
      <c r="L58" s="49">
        <v>10000</v>
      </c>
      <c r="M58" s="51"/>
      <c r="N58" s="60" t="s">
        <v>19</v>
      </c>
      <c r="O58" s="51">
        <f t="shared" si="3"/>
        <v>15920</v>
      </c>
      <c r="P58" s="51">
        <f t="shared" si="4"/>
        <v>3980</v>
      </c>
      <c r="Q58" s="49">
        <v>19900</v>
      </c>
      <c r="R58" s="50">
        <v>10200</v>
      </c>
      <c r="S58" s="50">
        <v>10500</v>
      </c>
      <c r="T58" s="50">
        <v>6000</v>
      </c>
      <c r="U58" s="50">
        <v>6000</v>
      </c>
      <c r="V58" s="150">
        <f t="shared" si="2"/>
        <v>9360</v>
      </c>
      <c r="W58" s="192">
        <v>11700</v>
      </c>
      <c r="X58" s="50" t="s">
        <v>198</v>
      </c>
      <c r="AD58" s="190"/>
    </row>
    <row r="59" spans="1:31" ht="12.75" customHeight="1">
      <c r="A59" s="165">
        <v>42</v>
      </c>
      <c r="B59" s="46" t="s">
        <v>263</v>
      </c>
      <c r="C59" s="165">
        <v>32251</v>
      </c>
      <c r="D59" s="46" t="s">
        <v>297</v>
      </c>
      <c r="E59" s="47" t="s">
        <v>298</v>
      </c>
      <c r="F59" s="48"/>
      <c r="G59" s="49"/>
      <c r="H59" s="50"/>
      <c r="I59" s="50"/>
      <c r="J59" s="50"/>
      <c r="K59" s="50"/>
      <c r="L59" s="49"/>
      <c r="M59" s="51"/>
      <c r="N59" s="60"/>
      <c r="O59" s="51"/>
      <c r="P59" s="51"/>
      <c r="Q59" s="49"/>
      <c r="R59" s="50"/>
      <c r="S59" s="50"/>
      <c r="T59" s="50"/>
      <c r="U59" s="50"/>
      <c r="V59" s="150">
        <f t="shared" si="2"/>
        <v>2400</v>
      </c>
      <c r="W59" s="193">
        <v>3000</v>
      </c>
      <c r="X59" s="50" t="s">
        <v>198</v>
      </c>
    </row>
    <row r="60" spans="1:31" ht="12.75" customHeight="1">
      <c r="A60" s="170">
        <v>43</v>
      </c>
      <c r="B60" s="46" t="s">
        <v>360</v>
      </c>
      <c r="C60" s="165">
        <v>32251</v>
      </c>
      <c r="D60" s="46" t="s">
        <v>299</v>
      </c>
      <c r="E60" s="47" t="s">
        <v>300</v>
      </c>
      <c r="F60" s="48"/>
      <c r="G60" s="49"/>
      <c r="H60" s="50"/>
      <c r="I60" s="50"/>
      <c r="J60" s="50"/>
      <c r="K60" s="50"/>
      <c r="L60" s="49"/>
      <c r="M60" s="51"/>
      <c r="N60" s="60"/>
      <c r="O60" s="51"/>
      <c r="P60" s="51"/>
      <c r="Q60" s="49"/>
      <c r="R60" s="50"/>
      <c r="S60" s="50"/>
      <c r="T60" s="50"/>
      <c r="U60" s="50"/>
      <c r="V60" s="150">
        <f t="shared" si="2"/>
        <v>240</v>
      </c>
      <c r="W60" s="193">
        <v>300</v>
      </c>
      <c r="X60" s="50" t="s">
        <v>198</v>
      </c>
    </row>
    <row r="61" spans="1:31" ht="12.75" customHeight="1">
      <c r="A61" s="165">
        <v>44</v>
      </c>
      <c r="B61" s="46" t="s">
        <v>264</v>
      </c>
      <c r="C61" s="165">
        <v>32251</v>
      </c>
      <c r="D61" s="46" t="s">
        <v>218</v>
      </c>
      <c r="E61" s="47" t="s">
        <v>219</v>
      </c>
      <c r="F61" s="48"/>
      <c r="G61" s="49"/>
      <c r="H61" s="50"/>
      <c r="I61" s="50"/>
      <c r="J61" s="50"/>
      <c r="K61" s="50"/>
      <c r="L61" s="49"/>
      <c r="M61" s="51"/>
      <c r="N61" s="60"/>
      <c r="O61" s="57"/>
      <c r="P61" s="51"/>
      <c r="Q61" s="49"/>
      <c r="R61" s="50"/>
      <c r="S61" s="50"/>
      <c r="T61" s="50"/>
      <c r="U61" s="50"/>
      <c r="V61" s="150">
        <f t="shared" si="2"/>
        <v>4000</v>
      </c>
      <c r="W61" s="193">
        <v>5000</v>
      </c>
      <c r="X61" s="50" t="s">
        <v>198</v>
      </c>
    </row>
    <row r="62" spans="1:31" ht="36.75" customHeight="1">
      <c r="A62" s="165">
        <v>45</v>
      </c>
      <c r="B62" s="46" t="s">
        <v>361</v>
      </c>
      <c r="C62" s="165">
        <v>37229</v>
      </c>
      <c r="D62" s="46" t="s">
        <v>319</v>
      </c>
      <c r="E62" s="47" t="s">
        <v>320</v>
      </c>
      <c r="F62" s="48"/>
      <c r="G62" s="49"/>
      <c r="H62" s="50"/>
      <c r="I62" s="50"/>
      <c r="J62" s="50"/>
      <c r="K62" s="50"/>
      <c r="L62" s="49"/>
      <c r="M62" s="51"/>
      <c r="N62" s="60"/>
      <c r="O62" s="57"/>
      <c r="P62" s="51"/>
      <c r="Q62" s="49"/>
      <c r="R62" s="50"/>
      <c r="S62" s="50"/>
      <c r="T62" s="50"/>
      <c r="U62" s="50"/>
      <c r="V62" s="150">
        <f t="shared" si="2"/>
        <v>39280</v>
      </c>
      <c r="W62" s="193">
        <v>49100</v>
      </c>
      <c r="X62" s="160" t="s">
        <v>197</v>
      </c>
    </row>
    <row r="63" spans="1:31" ht="21" customHeight="1">
      <c r="A63" s="170">
        <v>46</v>
      </c>
      <c r="B63" s="43"/>
      <c r="C63" s="208"/>
      <c r="D63" s="123"/>
      <c r="E63" s="62" t="s">
        <v>30</v>
      </c>
      <c r="F63" s="118"/>
      <c r="G63" s="133"/>
      <c r="H63" s="124"/>
      <c r="I63" s="124"/>
      <c r="J63" s="124"/>
      <c r="K63" s="124"/>
      <c r="L63" s="124"/>
      <c r="M63" s="125"/>
      <c r="N63" s="125"/>
      <c r="O63" s="126">
        <v>320600</v>
      </c>
      <c r="P63" s="126" t="e">
        <f>#REF!*20/100</f>
        <v>#REF!</v>
      </c>
      <c r="Q63" s="149" t="e">
        <f>SUM(Q64+Q65+Q66+#REF!+#REF!+Q71+Q73+#REF!+Q74+Q75+Q76+Q77+Q78+Q79+Q80+Q81+Q82+Q83+#REF!+#REF!+Q84+#REF!+Q85+#REF!+Q86+Q87+Q88+#REF!+Q95+Q96)</f>
        <v>#REF!</v>
      </c>
      <c r="R63" s="143" t="e">
        <f>SUM(R64+R65+R66+#REF!+#REF!+R71+#REF!+R73+#REF!+R74+R75+R76+R77+R78+R79+R80+R81+R82+R83+#REF!+#REF!+R84+#REF!+R85+#REF!+R86+R87+#REF!+R88+#REF!+#REF!+R95+R96)</f>
        <v>#REF!</v>
      </c>
      <c r="S63" s="143" t="e">
        <f>SUM(S64+S65+S66+#REF!+#REF!+S71+#REF!+S73+#REF!+S74+S75+S76+S77+S78+S79+S80+S81+S82+S83+#REF!+#REF!+S84+#REF!+S85+#REF!+S86+S87+#REF!+S88+#REF!+#REF!+S95+S96)</f>
        <v>#REF!</v>
      </c>
      <c r="T63" s="143" t="e">
        <f>SUM(T64+T65+T66+#REF!+#REF!+T71+#REF!+T73+#REF!+T74+T75+T76+T77+T78+T79+T80+T81+T82+T83+#REF!+#REF!+T84+#REF!+T85+#REF!+T86+T87+#REF!+T88+#REF!+#REF!+T95+T96)</f>
        <v>#REF!</v>
      </c>
      <c r="U63" s="143" t="e">
        <f>SUM(U64+U65+U66+#REF!+#REF!+U71+#REF!+U73+#REF!+U74+U75+U76+U77+U78+U79+U80+U81+U82+U83+#REF!+#REF!+U84+#REF!+U85+#REF!+U86+U87+#REF!+U88+#REF!+#REF!+U95+U96)</f>
        <v>#REF!</v>
      </c>
      <c r="V63" s="187">
        <f>SUM(V64:V97)</f>
        <v>621360</v>
      </c>
      <c r="W63" s="187">
        <f>SUM(W64:W97)</f>
        <v>776700</v>
      </c>
      <c r="X63" s="143"/>
      <c r="AD63" s="183"/>
    </row>
    <row r="64" spans="1:31" ht="12.75" customHeight="1">
      <c r="A64" s="165">
        <v>47</v>
      </c>
      <c r="B64" s="46" t="s">
        <v>265</v>
      </c>
      <c r="C64" s="165">
        <v>32311</v>
      </c>
      <c r="D64" s="46" t="s">
        <v>170</v>
      </c>
      <c r="E64" s="47" t="s">
        <v>31</v>
      </c>
      <c r="F64" s="48" t="s">
        <v>114</v>
      </c>
      <c r="G64" s="49">
        <v>28000</v>
      </c>
      <c r="H64" s="50">
        <v>28500</v>
      </c>
      <c r="I64" s="50">
        <v>29300</v>
      </c>
      <c r="J64" s="50">
        <v>17000</v>
      </c>
      <c r="K64" s="50">
        <v>17000</v>
      </c>
      <c r="L64" s="49">
        <v>28000</v>
      </c>
      <c r="M64" s="52"/>
      <c r="N64" s="60" t="s">
        <v>19</v>
      </c>
      <c r="O64" s="51">
        <v>22080</v>
      </c>
      <c r="P64" s="51">
        <f>Q64*20/100</f>
        <v>5520</v>
      </c>
      <c r="Q64" s="49">
        <v>27600</v>
      </c>
      <c r="R64" s="50">
        <v>28500</v>
      </c>
      <c r="S64" s="50">
        <v>29300</v>
      </c>
      <c r="T64" s="50">
        <v>17000</v>
      </c>
      <c r="U64" s="50">
        <v>17000</v>
      </c>
      <c r="V64" s="150">
        <f>SUM(W64/1.25)</f>
        <v>12000</v>
      </c>
      <c r="W64" s="193">
        <v>15000</v>
      </c>
      <c r="X64" s="50" t="s">
        <v>199</v>
      </c>
    </row>
    <row r="65" spans="1:30" ht="12.75" customHeight="1">
      <c r="A65" s="165">
        <v>48</v>
      </c>
      <c r="B65" s="46" t="s">
        <v>266</v>
      </c>
      <c r="C65" s="165">
        <v>32312</v>
      </c>
      <c r="D65" s="46" t="s">
        <v>170</v>
      </c>
      <c r="E65" s="47" t="s">
        <v>112</v>
      </c>
      <c r="F65" s="48" t="s">
        <v>113</v>
      </c>
      <c r="G65" s="49"/>
      <c r="H65" s="50"/>
      <c r="I65" s="50"/>
      <c r="J65" s="50"/>
      <c r="K65" s="50"/>
      <c r="L65" s="49"/>
      <c r="M65" s="52"/>
      <c r="N65" s="60"/>
      <c r="O65" s="51">
        <f t="shared" ref="O65:O101" si="5">SUM(Q65-P65)</f>
        <v>2400</v>
      </c>
      <c r="P65" s="51">
        <f t="shared" ref="P65:P96" si="6">Q65*20/100</f>
        <v>600</v>
      </c>
      <c r="Q65" s="49">
        <v>3000</v>
      </c>
      <c r="R65" s="50"/>
      <c r="S65" s="50"/>
      <c r="T65" s="50"/>
      <c r="U65" s="50"/>
      <c r="V65" s="150">
        <f t="shared" ref="V65:V97" si="7">SUM(W65/1.25)</f>
        <v>3600</v>
      </c>
      <c r="W65" s="193">
        <v>4500</v>
      </c>
      <c r="X65" s="50" t="s">
        <v>199</v>
      </c>
    </row>
    <row r="66" spans="1:30" ht="12.75" customHeight="1">
      <c r="A66" s="170">
        <v>49</v>
      </c>
      <c r="B66" s="46" t="s">
        <v>362</v>
      </c>
      <c r="C66" s="165">
        <v>32313</v>
      </c>
      <c r="D66" s="46" t="s">
        <v>171</v>
      </c>
      <c r="E66" s="47" t="s">
        <v>32</v>
      </c>
      <c r="F66" s="48" t="s">
        <v>33</v>
      </c>
      <c r="G66" s="49">
        <v>5000</v>
      </c>
      <c r="H66" s="50">
        <v>5100</v>
      </c>
      <c r="I66" s="50">
        <v>5300</v>
      </c>
      <c r="J66" s="50">
        <v>3000</v>
      </c>
      <c r="K66" s="50">
        <v>3000</v>
      </c>
      <c r="L66" s="49">
        <v>5000</v>
      </c>
      <c r="M66" s="52"/>
      <c r="N66" s="60" t="s">
        <v>19</v>
      </c>
      <c r="O66" s="51">
        <f t="shared" si="5"/>
        <v>10000</v>
      </c>
      <c r="P66" s="51">
        <f t="shared" si="6"/>
        <v>2500</v>
      </c>
      <c r="Q66" s="49">
        <v>12500</v>
      </c>
      <c r="R66" s="50">
        <v>5100</v>
      </c>
      <c r="S66" s="50">
        <v>5300</v>
      </c>
      <c r="T66" s="50">
        <v>3000</v>
      </c>
      <c r="U66" s="50">
        <v>3000</v>
      </c>
      <c r="V66" s="150">
        <f t="shared" si="7"/>
        <v>1600</v>
      </c>
      <c r="W66" s="193">
        <v>2000</v>
      </c>
      <c r="X66" s="50" t="s">
        <v>199</v>
      </c>
    </row>
    <row r="67" spans="1:30" ht="37.799999999999997" customHeight="1">
      <c r="A67" s="165">
        <v>50</v>
      </c>
      <c r="B67" s="46" t="s">
        <v>363</v>
      </c>
      <c r="C67" s="165">
        <v>32319</v>
      </c>
      <c r="D67" s="46" t="s">
        <v>172</v>
      </c>
      <c r="E67" s="166" t="s">
        <v>253</v>
      </c>
      <c r="F67" s="48"/>
      <c r="G67" s="49"/>
      <c r="H67" s="50"/>
      <c r="I67" s="50"/>
      <c r="J67" s="50"/>
      <c r="K67" s="50"/>
      <c r="L67" s="49"/>
      <c r="M67" s="52"/>
      <c r="N67" s="60"/>
      <c r="O67" s="51">
        <f t="shared" si="5"/>
        <v>31680</v>
      </c>
      <c r="P67" s="51">
        <f t="shared" si="6"/>
        <v>7920</v>
      </c>
      <c r="Q67" s="134">
        <v>39600</v>
      </c>
      <c r="R67" s="135"/>
      <c r="S67" s="135"/>
      <c r="T67" s="135"/>
      <c r="U67" s="135"/>
      <c r="V67" s="150">
        <f t="shared" si="7"/>
        <v>400000</v>
      </c>
      <c r="W67" s="192">
        <v>500000</v>
      </c>
      <c r="X67" s="160" t="s">
        <v>347</v>
      </c>
    </row>
    <row r="68" spans="1:30" ht="12.75" customHeight="1">
      <c r="A68" s="165">
        <v>51</v>
      </c>
      <c r="B68" s="165" t="s">
        <v>268</v>
      </c>
      <c r="C68" s="165">
        <v>32319</v>
      </c>
      <c r="D68" s="46" t="s">
        <v>172</v>
      </c>
      <c r="E68" s="166" t="s">
        <v>252</v>
      </c>
      <c r="F68" s="48"/>
      <c r="G68" s="49"/>
      <c r="H68" s="50"/>
      <c r="I68" s="50"/>
      <c r="J68" s="50"/>
      <c r="K68" s="50"/>
      <c r="L68" s="49"/>
      <c r="M68" s="52"/>
      <c r="N68" s="60"/>
      <c r="O68" s="57"/>
      <c r="P68" s="51"/>
      <c r="Q68" s="134"/>
      <c r="R68" s="135"/>
      <c r="S68" s="135"/>
      <c r="T68" s="135"/>
      <c r="U68" s="135"/>
      <c r="V68" s="150">
        <f t="shared" si="7"/>
        <v>4800</v>
      </c>
      <c r="W68" s="192">
        <v>6000</v>
      </c>
      <c r="X68" s="135" t="s">
        <v>199</v>
      </c>
    </row>
    <row r="69" spans="1:30" ht="13.5" customHeight="1">
      <c r="A69" s="170">
        <v>52</v>
      </c>
      <c r="B69" s="46" t="s">
        <v>269</v>
      </c>
      <c r="C69" s="165">
        <v>32321</v>
      </c>
      <c r="D69" s="46" t="s">
        <v>174</v>
      </c>
      <c r="E69" s="47" t="s">
        <v>138</v>
      </c>
      <c r="F69" s="48"/>
      <c r="G69" s="49"/>
      <c r="H69" s="50"/>
      <c r="I69" s="50"/>
      <c r="J69" s="50"/>
      <c r="K69" s="50"/>
      <c r="L69" s="49"/>
      <c r="M69" s="52"/>
      <c r="N69" s="60"/>
      <c r="O69" s="51">
        <f t="shared" si="5"/>
        <v>37600</v>
      </c>
      <c r="P69" s="51">
        <f t="shared" si="6"/>
        <v>9400</v>
      </c>
      <c r="Q69" s="49">
        <v>47000</v>
      </c>
      <c r="R69" s="50"/>
      <c r="S69" s="50"/>
      <c r="T69" s="50"/>
      <c r="U69" s="50"/>
      <c r="V69" s="150">
        <f t="shared" si="7"/>
        <v>44000</v>
      </c>
      <c r="W69" s="193">
        <v>55000</v>
      </c>
      <c r="X69" s="135" t="s">
        <v>348</v>
      </c>
    </row>
    <row r="70" spans="1:30" ht="12.75" customHeight="1">
      <c r="A70" s="165">
        <v>53</v>
      </c>
      <c r="B70" s="46" t="s">
        <v>270</v>
      </c>
      <c r="C70" s="165">
        <v>32321</v>
      </c>
      <c r="D70" s="46" t="s">
        <v>344</v>
      </c>
      <c r="E70" s="47" t="s">
        <v>343</v>
      </c>
      <c r="F70" s="48"/>
      <c r="G70" s="49"/>
      <c r="H70" s="50"/>
      <c r="I70" s="50"/>
      <c r="J70" s="50"/>
      <c r="K70" s="50"/>
      <c r="L70" s="49"/>
      <c r="M70" s="52"/>
      <c r="N70" s="60"/>
      <c r="O70" s="57"/>
      <c r="P70" s="51"/>
      <c r="Q70" s="49"/>
      <c r="R70" s="50"/>
      <c r="S70" s="50"/>
      <c r="T70" s="50"/>
      <c r="U70" s="50"/>
      <c r="V70" s="150">
        <f t="shared" si="7"/>
        <v>10800</v>
      </c>
      <c r="W70" s="193">
        <v>13500</v>
      </c>
      <c r="X70" s="135" t="s">
        <v>198</v>
      </c>
    </row>
    <row r="71" spans="1:30" ht="12.75" customHeight="1">
      <c r="A71" s="165">
        <v>54</v>
      </c>
      <c r="B71" s="46" t="s">
        <v>364</v>
      </c>
      <c r="C71" s="165">
        <v>32322</v>
      </c>
      <c r="D71" s="46" t="s">
        <v>173</v>
      </c>
      <c r="E71" s="47" t="s">
        <v>34</v>
      </c>
      <c r="F71" s="48" t="s">
        <v>35</v>
      </c>
      <c r="G71" s="49">
        <v>57000</v>
      </c>
      <c r="H71" s="50">
        <v>58000</v>
      </c>
      <c r="I71" s="50">
        <v>59600</v>
      </c>
      <c r="J71" s="50">
        <v>33000</v>
      </c>
      <c r="K71" s="50">
        <v>35000</v>
      </c>
      <c r="L71" s="49">
        <v>57000</v>
      </c>
      <c r="M71" s="52"/>
      <c r="N71" s="60" t="s">
        <v>19</v>
      </c>
      <c r="O71" s="51">
        <f t="shared" si="5"/>
        <v>20000</v>
      </c>
      <c r="P71" s="51">
        <f t="shared" si="6"/>
        <v>5000</v>
      </c>
      <c r="Q71" s="49">
        <v>25000</v>
      </c>
      <c r="R71" s="50">
        <v>58000</v>
      </c>
      <c r="S71" s="50">
        <v>59600</v>
      </c>
      <c r="T71" s="50">
        <v>33000</v>
      </c>
      <c r="U71" s="50">
        <v>35000</v>
      </c>
      <c r="V71" s="150">
        <f t="shared" si="7"/>
        <v>15200</v>
      </c>
      <c r="W71" s="193">
        <v>19000</v>
      </c>
      <c r="X71" s="50" t="s">
        <v>196</v>
      </c>
    </row>
    <row r="72" spans="1:30" ht="12.75" customHeight="1">
      <c r="A72" s="170">
        <v>55</v>
      </c>
      <c r="B72" s="46" t="s">
        <v>271</v>
      </c>
      <c r="C72" s="165">
        <v>32322</v>
      </c>
      <c r="D72" s="46" t="s">
        <v>316</v>
      </c>
      <c r="E72" s="47" t="s">
        <v>317</v>
      </c>
      <c r="F72" s="48"/>
      <c r="G72" s="49"/>
      <c r="H72" s="50"/>
      <c r="I72" s="50"/>
      <c r="J72" s="50"/>
      <c r="K72" s="50"/>
      <c r="L72" s="49"/>
      <c r="M72" s="52"/>
      <c r="N72" s="60"/>
      <c r="O72" s="51"/>
      <c r="P72" s="51"/>
      <c r="Q72" s="49"/>
      <c r="R72" s="50"/>
      <c r="S72" s="50"/>
      <c r="T72" s="50"/>
      <c r="U72" s="50"/>
      <c r="V72" s="150">
        <f t="shared" si="7"/>
        <v>800</v>
      </c>
      <c r="W72" s="193">
        <v>1000</v>
      </c>
      <c r="X72" s="50" t="s">
        <v>198</v>
      </c>
    </row>
    <row r="73" spans="1:30" ht="12.75" customHeight="1">
      <c r="A73" s="165">
        <v>56</v>
      </c>
      <c r="B73" s="195" t="s">
        <v>365</v>
      </c>
      <c r="C73" s="165">
        <v>32332</v>
      </c>
      <c r="D73" s="46" t="s">
        <v>203</v>
      </c>
      <c r="E73" s="47" t="s">
        <v>336</v>
      </c>
      <c r="F73" s="48" t="s">
        <v>36</v>
      </c>
      <c r="G73" s="49">
        <v>10000</v>
      </c>
      <c r="H73" s="50">
        <v>10200</v>
      </c>
      <c r="I73" s="50">
        <v>10500</v>
      </c>
      <c r="J73" s="50">
        <v>6000</v>
      </c>
      <c r="K73" s="50">
        <v>6000</v>
      </c>
      <c r="L73" s="49">
        <v>10000</v>
      </c>
      <c r="M73" s="52"/>
      <c r="N73" s="60" t="s">
        <v>19</v>
      </c>
      <c r="O73" s="51">
        <f t="shared" si="5"/>
        <v>400</v>
      </c>
      <c r="P73" s="51">
        <f t="shared" si="6"/>
        <v>100</v>
      </c>
      <c r="Q73" s="49">
        <v>500</v>
      </c>
      <c r="R73" s="50">
        <v>10200</v>
      </c>
      <c r="S73" s="50">
        <v>10500</v>
      </c>
      <c r="T73" s="50">
        <v>6000</v>
      </c>
      <c r="U73" s="50">
        <v>6000</v>
      </c>
      <c r="V73" s="150">
        <f t="shared" si="7"/>
        <v>1600</v>
      </c>
      <c r="W73" s="193">
        <v>2000</v>
      </c>
      <c r="X73" s="50" t="s">
        <v>198</v>
      </c>
      <c r="Y73" s="182"/>
      <c r="Z73" s="182"/>
    </row>
    <row r="74" spans="1:30" ht="12.75" customHeight="1">
      <c r="A74" s="165">
        <v>57</v>
      </c>
      <c r="B74" s="46" t="s">
        <v>272</v>
      </c>
      <c r="C74" s="165">
        <v>32341</v>
      </c>
      <c r="D74" s="46" t="s">
        <v>259</v>
      </c>
      <c r="E74" s="47" t="s">
        <v>260</v>
      </c>
      <c r="F74" s="48" t="s">
        <v>37</v>
      </c>
      <c r="G74" s="49">
        <v>75000</v>
      </c>
      <c r="H74" s="50">
        <v>76300</v>
      </c>
      <c r="I74" s="50">
        <v>78400</v>
      </c>
      <c r="J74" s="50">
        <v>44000</v>
      </c>
      <c r="K74" s="50">
        <v>45000</v>
      </c>
      <c r="L74" s="49">
        <v>75000</v>
      </c>
      <c r="M74" s="52"/>
      <c r="N74" s="60" t="s">
        <v>19</v>
      </c>
      <c r="O74" s="51">
        <f t="shared" si="5"/>
        <v>66400</v>
      </c>
      <c r="P74" s="51">
        <f t="shared" si="6"/>
        <v>16600</v>
      </c>
      <c r="Q74" s="49">
        <v>83000</v>
      </c>
      <c r="R74" s="50">
        <v>76300</v>
      </c>
      <c r="S74" s="50">
        <v>78400</v>
      </c>
      <c r="T74" s="50">
        <v>44000</v>
      </c>
      <c r="U74" s="50">
        <v>45000</v>
      </c>
      <c r="V74" s="150">
        <f t="shared" si="7"/>
        <v>11200</v>
      </c>
      <c r="W74" s="193">
        <v>14000</v>
      </c>
      <c r="X74" s="50" t="s">
        <v>311</v>
      </c>
    </row>
    <row r="75" spans="1:30" ht="12.75" customHeight="1">
      <c r="A75" s="170">
        <v>58</v>
      </c>
      <c r="B75" s="165" t="s">
        <v>273</v>
      </c>
      <c r="C75" s="165">
        <v>32342</v>
      </c>
      <c r="D75" s="46" t="s">
        <v>261</v>
      </c>
      <c r="E75" s="47" t="s">
        <v>38</v>
      </c>
      <c r="F75" s="48" t="s">
        <v>39</v>
      </c>
      <c r="G75" s="49">
        <v>6000</v>
      </c>
      <c r="H75" s="50">
        <v>6150</v>
      </c>
      <c r="I75" s="50">
        <v>6300</v>
      </c>
      <c r="J75" s="50">
        <v>3000</v>
      </c>
      <c r="K75" s="50">
        <v>4000</v>
      </c>
      <c r="L75" s="49">
        <v>6000</v>
      </c>
      <c r="M75" s="52"/>
      <c r="N75" s="60" t="s">
        <v>19</v>
      </c>
      <c r="O75" s="51">
        <f t="shared" si="5"/>
        <v>12000</v>
      </c>
      <c r="P75" s="51">
        <f t="shared" si="6"/>
        <v>3000</v>
      </c>
      <c r="Q75" s="49">
        <v>15000</v>
      </c>
      <c r="R75" s="50">
        <v>6150</v>
      </c>
      <c r="S75" s="50">
        <v>6300</v>
      </c>
      <c r="T75" s="50">
        <v>3000</v>
      </c>
      <c r="U75" s="50">
        <v>4000</v>
      </c>
      <c r="V75" s="150">
        <f t="shared" si="7"/>
        <v>11840</v>
      </c>
      <c r="W75" s="193">
        <v>14800</v>
      </c>
      <c r="X75" s="50" t="s">
        <v>311</v>
      </c>
    </row>
    <row r="76" spans="1:30" ht="12.75" customHeight="1">
      <c r="A76" s="165">
        <v>59</v>
      </c>
      <c r="B76" s="46" t="s">
        <v>274</v>
      </c>
      <c r="C76" s="165">
        <v>32343</v>
      </c>
      <c r="D76" s="46" t="s">
        <v>178</v>
      </c>
      <c r="E76" s="47" t="s">
        <v>40</v>
      </c>
      <c r="F76" s="48" t="s">
        <v>41</v>
      </c>
      <c r="G76" s="49">
        <v>5000</v>
      </c>
      <c r="H76" s="50">
        <v>5100</v>
      </c>
      <c r="I76" s="50">
        <v>5300</v>
      </c>
      <c r="J76" s="50">
        <v>3000</v>
      </c>
      <c r="K76" s="50">
        <v>3000</v>
      </c>
      <c r="L76" s="49">
        <v>5000</v>
      </c>
      <c r="M76" s="52"/>
      <c r="N76" s="60" t="s">
        <v>19</v>
      </c>
      <c r="O76" s="51">
        <f t="shared" si="5"/>
        <v>4000</v>
      </c>
      <c r="P76" s="51">
        <f t="shared" si="6"/>
        <v>1000</v>
      </c>
      <c r="Q76" s="49">
        <v>5000</v>
      </c>
      <c r="R76" s="50">
        <v>5100</v>
      </c>
      <c r="S76" s="50">
        <v>5300</v>
      </c>
      <c r="T76" s="50">
        <v>3000</v>
      </c>
      <c r="U76" s="50">
        <v>3000</v>
      </c>
      <c r="V76" s="150">
        <f t="shared" si="7"/>
        <v>4000</v>
      </c>
      <c r="W76" s="193">
        <v>5000</v>
      </c>
      <c r="X76" s="50" t="s">
        <v>198</v>
      </c>
    </row>
    <row r="77" spans="1:30" ht="12.75" customHeight="1">
      <c r="A77" s="165">
        <v>60</v>
      </c>
      <c r="B77" s="46" t="s">
        <v>275</v>
      </c>
      <c r="C77" s="165">
        <v>32344</v>
      </c>
      <c r="D77" s="46" t="s">
        <v>186</v>
      </c>
      <c r="E77" s="47" t="s">
        <v>42</v>
      </c>
      <c r="F77" s="48" t="s">
        <v>43</v>
      </c>
      <c r="G77" s="49">
        <v>15000</v>
      </c>
      <c r="H77" s="50">
        <v>15300</v>
      </c>
      <c r="I77" s="50">
        <v>15700</v>
      </c>
      <c r="J77" s="50">
        <v>9000</v>
      </c>
      <c r="K77" s="50">
        <v>9000</v>
      </c>
      <c r="L77" s="49">
        <v>15000</v>
      </c>
      <c r="M77" s="52"/>
      <c r="N77" s="60" t="s">
        <v>19</v>
      </c>
      <c r="O77" s="51">
        <f t="shared" si="5"/>
        <v>9480</v>
      </c>
      <c r="P77" s="51">
        <f t="shared" si="6"/>
        <v>2370</v>
      </c>
      <c r="Q77" s="49">
        <v>11850</v>
      </c>
      <c r="R77" s="50">
        <v>15300</v>
      </c>
      <c r="S77" s="50">
        <v>15700</v>
      </c>
      <c r="T77" s="50">
        <v>9000</v>
      </c>
      <c r="U77" s="50">
        <v>9000</v>
      </c>
      <c r="V77" s="150">
        <f t="shared" si="7"/>
        <v>10400</v>
      </c>
      <c r="W77" s="193">
        <v>13000</v>
      </c>
      <c r="X77" s="50" t="s">
        <v>199</v>
      </c>
    </row>
    <row r="78" spans="1:30" s="122" customFormat="1" ht="24" customHeight="1">
      <c r="A78" s="170">
        <v>61</v>
      </c>
      <c r="B78" s="46" t="s">
        <v>276</v>
      </c>
      <c r="C78" s="165">
        <v>32349</v>
      </c>
      <c r="D78" s="46" t="s">
        <v>175</v>
      </c>
      <c r="E78" s="47" t="s">
        <v>176</v>
      </c>
      <c r="F78" s="48" t="s">
        <v>44</v>
      </c>
      <c r="G78" s="49">
        <v>3000</v>
      </c>
      <c r="H78" s="50">
        <v>3100</v>
      </c>
      <c r="I78" s="50">
        <v>3200</v>
      </c>
      <c r="J78" s="50">
        <v>2000</v>
      </c>
      <c r="K78" s="50">
        <v>2000</v>
      </c>
      <c r="L78" s="49">
        <v>3000</v>
      </c>
      <c r="M78" s="52"/>
      <c r="N78" s="60" t="s">
        <v>19</v>
      </c>
      <c r="O78" s="51">
        <f t="shared" si="5"/>
        <v>8800</v>
      </c>
      <c r="P78" s="51">
        <f t="shared" si="6"/>
        <v>2200</v>
      </c>
      <c r="Q78" s="49">
        <v>11000</v>
      </c>
      <c r="R78" s="50">
        <v>3100</v>
      </c>
      <c r="S78" s="50">
        <v>3200</v>
      </c>
      <c r="T78" s="50">
        <v>2000</v>
      </c>
      <c r="U78" s="50">
        <v>2000</v>
      </c>
      <c r="V78" s="150">
        <f t="shared" si="7"/>
        <v>2400</v>
      </c>
      <c r="W78" s="199">
        <v>3000</v>
      </c>
      <c r="X78" s="50" t="s">
        <v>267</v>
      </c>
    </row>
    <row r="79" spans="1:30" ht="12.75" customHeight="1">
      <c r="A79" s="165">
        <v>62</v>
      </c>
      <c r="B79" s="165" t="s">
        <v>277</v>
      </c>
      <c r="C79" s="165">
        <v>32361</v>
      </c>
      <c r="D79" s="46" t="s">
        <v>177</v>
      </c>
      <c r="E79" s="47" t="s">
        <v>45</v>
      </c>
      <c r="F79" s="48" t="s">
        <v>46</v>
      </c>
      <c r="G79" s="49">
        <v>2000</v>
      </c>
      <c r="H79" s="50">
        <v>2050</v>
      </c>
      <c r="I79" s="50">
        <v>2100</v>
      </c>
      <c r="J79" s="50">
        <v>2000</v>
      </c>
      <c r="K79" s="50">
        <v>2000</v>
      </c>
      <c r="L79" s="49">
        <v>2000</v>
      </c>
      <c r="M79" s="52"/>
      <c r="N79" s="60" t="s">
        <v>19</v>
      </c>
      <c r="O79" s="51">
        <f t="shared" si="5"/>
        <v>23248</v>
      </c>
      <c r="P79" s="51">
        <f t="shared" si="6"/>
        <v>5812</v>
      </c>
      <c r="Q79" s="49">
        <v>29060</v>
      </c>
      <c r="R79" s="50">
        <v>2050</v>
      </c>
      <c r="S79" s="50">
        <v>2100</v>
      </c>
      <c r="T79" s="50">
        <v>2000</v>
      </c>
      <c r="U79" s="50">
        <v>2000</v>
      </c>
      <c r="V79" s="150">
        <f t="shared" si="7"/>
        <v>4000</v>
      </c>
      <c r="W79" s="193">
        <v>5000</v>
      </c>
      <c r="X79" s="50" t="s">
        <v>196</v>
      </c>
      <c r="Y79" s="23"/>
      <c r="Z79" s="23"/>
      <c r="AA79" s="23"/>
      <c r="AB79" s="23"/>
      <c r="AC79" s="23"/>
      <c r="AD79" s="23"/>
    </row>
    <row r="80" spans="1:30" ht="12.75" customHeight="1">
      <c r="A80" s="165">
        <v>63</v>
      </c>
      <c r="B80" s="46" t="s">
        <v>225</v>
      </c>
      <c r="C80" s="165">
        <v>32381</v>
      </c>
      <c r="D80" s="46" t="s">
        <v>179</v>
      </c>
      <c r="E80" s="47" t="s">
        <v>115</v>
      </c>
      <c r="F80" s="48" t="s">
        <v>123</v>
      </c>
      <c r="G80" s="49">
        <v>9000</v>
      </c>
      <c r="H80" s="50">
        <v>9200</v>
      </c>
      <c r="I80" s="50">
        <v>9400</v>
      </c>
      <c r="J80" s="50">
        <v>5000</v>
      </c>
      <c r="K80" s="50">
        <v>6000</v>
      </c>
      <c r="L80" s="49">
        <v>9000</v>
      </c>
      <c r="M80" s="52"/>
      <c r="N80" s="60" t="s">
        <v>19</v>
      </c>
      <c r="O80" s="51">
        <f t="shared" si="5"/>
        <v>400</v>
      </c>
      <c r="P80" s="51">
        <f t="shared" si="6"/>
        <v>100</v>
      </c>
      <c r="Q80" s="49">
        <v>500</v>
      </c>
      <c r="R80" s="50">
        <v>9200</v>
      </c>
      <c r="S80" s="50">
        <v>9400</v>
      </c>
      <c r="T80" s="50">
        <v>5000</v>
      </c>
      <c r="U80" s="50">
        <v>6000</v>
      </c>
      <c r="V80" s="150">
        <f t="shared" si="7"/>
        <v>1600</v>
      </c>
      <c r="W80" s="193">
        <v>2000</v>
      </c>
      <c r="X80" s="50" t="s">
        <v>199</v>
      </c>
    </row>
    <row r="81" spans="1:30" ht="12.75" customHeight="1">
      <c r="A81" s="170">
        <v>64</v>
      </c>
      <c r="B81" s="46" t="s">
        <v>278</v>
      </c>
      <c r="C81" s="165">
        <v>32389</v>
      </c>
      <c r="D81" s="46" t="s">
        <v>179</v>
      </c>
      <c r="E81" s="47" t="s">
        <v>116</v>
      </c>
      <c r="F81" s="48" t="s">
        <v>117</v>
      </c>
      <c r="G81" s="49"/>
      <c r="H81" s="50"/>
      <c r="I81" s="50"/>
      <c r="J81" s="50"/>
      <c r="K81" s="50"/>
      <c r="L81" s="49"/>
      <c r="M81" s="52"/>
      <c r="N81" s="60"/>
      <c r="O81" s="51">
        <f t="shared" si="5"/>
        <v>10400</v>
      </c>
      <c r="P81" s="51">
        <f t="shared" si="6"/>
        <v>2600</v>
      </c>
      <c r="Q81" s="49">
        <v>13000</v>
      </c>
      <c r="R81" s="50"/>
      <c r="S81" s="50"/>
      <c r="T81" s="50"/>
      <c r="U81" s="50"/>
      <c r="V81" s="150"/>
      <c r="W81" s="196"/>
      <c r="X81" s="50" t="s">
        <v>199</v>
      </c>
    </row>
    <row r="82" spans="1:30" ht="26.25" customHeight="1">
      <c r="A82" s="165">
        <v>65</v>
      </c>
      <c r="B82" s="46" t="s">
        <v>279</v>
      </c>
      <c r="C82" s="165">
        <v>32391</v>
      </c>
      <c r="D82" s="46" t="s">
        <v>180</v>
      </c>
      <c r="E82" s="47" t="s">
        <v>181</v>
      </c>
      <c r="F82" s="48" t="s">
        <v>135</v>
      </c>
      <c r="G82" s="49"/>
      <c r="H82" s="50"/>
      <c r="I82" s="50"/>
      <c r="J82" s="50"/>
      <c r="K82" s="50"/>
      <c r="L82" s="49"/>
      <c r="M82" s="52"/>
      <c r="N82" s="60"/>
      <c r="O82" s="51">
        <f t="shared" si="5"/>
        <v>2400</v>
      </c>
      <c r="P82" s="51">
        <f t="shared" si="6"/>
        <v>600</v>
      </c>
      <c r="Q82" s="49">
        <v>3000</v>
      </c>
      <c r="R82" s="50"/>
      <c r="S82" s="50"/>
      <c r="T82" s="50"/>
      <c r="U82" s="50"/>
      <c r="V82" s="150">
        <f t="shared" si="7"/>
        <v>400</v>
      </c>
      <c r="W82" s="193">
        <v>500</v>
      </c>
      <c r="X82" s="8" t="s">
        <v>198</v>
      </c>
    </row>
    <row r="83" spans="1:30" ht="12.75" customHeight="1">
      <c r="A83" s="165">
        <v>66</v>
      </c>
      <c r="B83" s="165" t="s">
        <v>366</v>
      </c>
      <c r="C83" s="165">
        <v>32369</v>
      </c>
      <c r="D83" s="165"/>
      <c r="E83" s="47" t="s">
        <v>346</v>
      </c>
      <c r="F83" s="48" t="s">
        <v>118</v>
      </c>
      <c r="G83" s="49"/>
      <c r="H83" s="50"/>
      <c r="I83" s="50"/>
      <c r="J83" s="50"/>
      <c r="K83" s="50"/>
      <c r="L83" s="49"/>
      <c r="M83" s="52"/>
      <c r="N83" s="60"/>
      <c r="O83" s="51">
        <f t="shared" si="5"/>
        <v>7360</v>
      </c>
      <c r="P83" s="51">
        <f t="shared" si="6"/>
        <v>1840</v>
      </c>
      <c r="Q83" s="49">
        <v>9200</v>
      </c>
      <c r="R83" s="50"/>
      <c r="S83" s="50"/>
      <c r="T83" s="50"/>
      <c r="U83" s="50"/>
      <c r="V83" s="150">
        <f t="shared" si="7"/>
        <v>4800</v>
      </c>
      <c r="W83" s="193">
        <v>6000</v>
      </c>
      <c r="X83" s="50" t="s">
        <v>198</v>
      </c>
    </row>
    <row r="84" spans="1:30" ht="29.25" customHeight="1">
      <c r="A84" s="170">
        <v>67</v>
      </c>
      <c r="B84" s="46" t="s">
        <v>367</v>
      </c>
      <c r="C84" s="165">
        <v>32399</v>
      </c>
      <c r="D84" s="120" t="s">
        <v>182</v>
      </c>
      <c r="E84" s="117" t="s">
        <v>47</v>
      </c>
      <c r="F84" s="147" t="s">
        <v>139</v>
      </c>
      <c r="G84" s="114">
        <v>2500</v>
      </c>
      <c r="H84" s="115">
        <v>2600</v>
      </c>
      <c r="I84" s="115">
        <v>2600</v>
      </c>
      <c r="J84" s="115">
        <v>2000</v>
      </c>
      <c r="K84" s="115">
        <v>2000</v>
      </c>
      <c r="L84" s="114">
        <v>2500</v>
      </c>
      <c r="M84" s="116"/>
      <c r="N84" s="117" t="s">
        <v>19</v>
      </c>
      <c r="O84" s="119">
        <f t="shared" si="5"/>
        <v>19040</v>
      </c>
      <c r="P84" s="51">
        <f t="shared" si="6"/>
        <v>4760</v>
      </c>
      <c r="Q84" s="49">
        <v>23800</v>
      </c>
      <c r="R84" s="50">
        <v>2600</v>
      </c>
      <c r="S84" s="50">
        <v>2600</v>
      </c>
      <c r="T84" s="50">
        <v>2000</v>
      </c>
      <c r="U84" s="50">
        <v>2000</v>
      </c>
      <c r="V84" s="150">
        <f t="shared" si="7"/>
        <v>13200</v>
      </c>
      <c r="W84" s="192">
        <v>16500</v>
      </c>
      <c r="X84" s="50" t="s">
        <v>354</v>
      </c>
    </row>
    <row r="85" spans="1:30" ht="24" customHeight="1">
      <c r="A85" s="165">
        <v>68</v>
      </c>
      <c r="B85" s="46" t="s">
        <v>280</v>
      </c>
      <c r="C85" s="165">
        <v>32922</v>
      </c>
      <c r="D85" s="46" t="s">
        <v>183</v>
      </c>
      <c r="E85" s="47" t="s">
        <v>48</v>
      </c>
      <c r="F85" s="48" t="s">
        <v>49</v>
      </c>
      <c r="G85" s="49">
        <v>38000</v>
      </c>
      <c r="H85" s="50">
        <v>38700</v>
      </c>
      <c r="I85" s="50">
        <v>39700</v>
      </c>
      <c r="J85" s="50">
        <v>22000</v>
      </c>
      <c r="K85" s="50">
        <v>23000</v>
      </c>
      <c r="L85" s="49">
        <v>38000</v>
      </c>
      <c r="M85" s="52"/>
      <c r="N85" s="60" t="s">
        <v>19</v>
      </c>
      <c r="O85" s="51">
        <f t="shared" si="5"/>
        <v>17600</v>
      </c>
      <c r="P85" s="51">
        <f t="shared" si="6"/>
        <v>4400</v>
      </c>
      <c r="Q85" s="49">
        <v>22000</v>
      </c>
      <c r="R85" s="50">
        <v>38700</v>
      </c>
      <c r="S85" s="50">
        <v>39700</v>
      </c>
      <c r="T85" s="50">
        <v>22000</v>
      </c>
      <c r="U85" s="50">
        <v>23000</v>
      </c>
      <c r="V85" s="150">
        <f t="shared" si="7"/>
        <v>11200</v>
      </c>
      <c r="W85" s="193">
        <v>14000</v>
      </c>
      <c r="X85" s="50" t="s">
        <v>200</v>
      </c>
    </row>
    <row r="86" spans="1:30" ht="12.75" customHeight="1">
      <c r="A86" s="165">
        <v>69</v>
      </c>
      <c r="B86" s="165" t="s">
        <v>368</v>
      </c>
      <c r="C86" s="165">
        <v>32931</v>
      </c>
      <c r="D86" s="46" t="s">
        <v>182</v>
      </c>
      <c r="E86" s="47" t="s">
        <v>50</v>
      </c>
      <c r="F86" s="48" t="s">
        <v>51</v>
      </c>
      <c r="G86" s="49">
        <v>18000</v>
      </c>
      <c r="H86" s="50">
        <v>18400</v>
      </c>
      <c r="I86" s="50">
        <v>18800</v>
      </c>
      <c r="J86" s="50">
        <v>11000</v>
      </c>
      <c r="K86" s="50">
        <v>11000</v>
      </c>
      <c r="L86" s="49">
        <v>18000</v>
      </c>
      <c r="M86" s="52"/>
      <c r="N86" s="60" t="s">
        <v>19</v>
      </c>
      <c r="O86" s="51">
        <f t="shared" si="5"/>
        <v>12800</v>
      </c>
      <c r="P86" s="51">
        <f t="shared" si="6"/>
        <v>3200</v>
      </c>
      <c r="Q86" s="49">
        <v>16000</v>
      </c>
      <c r="R86" s="50">
        <v>18400</v>
      </c>
      <c r="S86" s="50">
        <v>18800</v>
      </c>
      <c r="T86" s="50">
        <v>11000</v>
      </c>
      <c r="U86" s="50">
        <v>11000</v>
      </c>
      <c r="V86" s="150">
        <f t="shared" si="7"/>
        <v>5600</v>
      </c>
      <c r="W86" s="193">
        <v>7000</v>
      </c>
      <c r="X86" s="50" t="s">
        <v>198</v>
      </c>
    </row>
    <row r="87" spans="1:30" ht="12.75" customHeight="1">
      <c r="A87" s="170">
        <v>70</v>
      </c>
      <c r="B87" s="46" t="s">
        <v>369</v>
      </c>
      <c r="C87" s="165">
        <v>32941</v>
      </c>
      <c r="D87" s="46" t="s">
        <v>184</v>
      </c>
      <c r="E87" s="47" t="s">
        <v>337</v>
      </c>
      <c r="F87" s="48"/>
      <c r="G87" s="49"/>
      <c r="H87" s="50"/>
      <c r="I87" s="50"/>
      <c r="J87" s="50"/>
      <c r="K87" s="50"/>
      <c r="L87" s="49"/>
      <c r="M87" s="52"/>
      <c r="N87" s="60"/>
      <c r="O87" s="51">
        <f t="shared" si="5"/>
        <v>6400</v>
      </c>
      <c r="P87" s="51">
        <f t="shared" si="6"/>
        <v>1600</v>
      </c>
      <c r="Q87" s="49">
        <v>8000</v>
      </c>
      <c r="R87" s="50"/>
      <c r="S87" s="50"/>
      <c r="T87" s="50"/>
      <c r="U87" s="50"/>
      <c r="V87" s="150">
        <f t="shared" si="7"/>
        <v>1200</v>
      </c>
      <c r="W87" s="193">
        <v>1500</v>
      </c>
      <c r="X87" s="50" t="s">
        <v>198</v>
      </c>
    </row>
    <row r="88" spans="1:30" ht="12.75" customHeight="1">
      <c r="A88" s="165">
        <v>71</v>
      </c>
      <c r="B88" s="46" t="s">
        <v>281</v>
      </c>
      <c r="C88" s="165">
        <v>38129</v>
      </c>
      <c r="D88" s="46" t="s">
        <v>185</v>
      </c>
      <c r="E88" s="47" t="s">
        <v>125</v>
      </c>
      <c r="F88" s="48" t="s">
        <v>126</v>
      </c>
      <c r="G88" s="49"/>
      <c r="H88" s="50"/>
      <c r="I88" s="50"/>
      <c r="J88" s="50"/>
      <c r="K88" s="50"/>
      <c r="L88" s="49"/>
      <c r="M88" s="52"/>
      <c r="N88" s="60"/>
      <c r="O88" s="51">
        <f t="shared" si="5"/>
        <v>1920</v>
      </c>
      <c r="P88" s="51">
        <f t="shared" si="6"/>
        <v>480</v>
      </c>
      <c r="Q88" s="49">
        <v>2400</v>
      </c>
      <c r="R88" s="50"/>
      <c r="S88" s="50"/>
      <c r="T88" s="50"/>
      <c r="U88" s="50"/>
      <c r="V88" s="150">
        <f t="shared" si="7"/>
        <v>480</v>
      </c>
      <c r="W88" s="193">
        <v>600</v>
      </c>
      <c r="X88" s="50" t="s">
        <v>198</v>
      </c>
    </row>
    <row r="89" spans="1:30" ht="12.75" customHeight="1">
      <c r="A89" s="165">
        <v>72</v>
      </c>
      <c r="B89" s="46" t="s">
        <v>370</v>
      </c>
      <c r="C89" s="165">
        <v>32999</v>
      </c>
      <c r="D89" s="46" t="s">
        <v>185</v>
      </c>
      <c r="E89" s="47" t="s">
        <v>304</v>
      </c>
      <c r="F89" s="48"/>
      <c r="G89" s="49"/>
      <c r="H89" s="50"/>
      <c r="I89" s="50"/>
      <c r="J89" s="50"/>
      <c r="K89" s="50"/>
      <c r="L89" s="49"/>
      <c r="M89" s="52"/>
      <c r="N89" s="60"/>
      <c r="O89" s="51">
        <f t="shared" si="5"/>
        <v>13600</v>
      </c>
      <c r="P89" s="51">
        <f t="shared" si="6"/>
        <v>3400</v>
      </c>
      <c r="Q89" s="49">
        <v>17000</v>
      </c>
      <c r="R89" s="50"/>
      <c r="S89" s="50"/>
      <c r="T89" s="50"/>
      <c r="U89" s="50"/>
      <c r="V89" s="150">
        <f t="shared" si="7"/>
        <v>12960</v>
      </c>
      <c r="W89" s="192">
        <v>16200</v>
      </c>
      <c r="X89" s="50" t="s">
        <v>198</v>
      </c>
    </row>
    <row r="90" spans="1:30" ht="12.75" customHeight="1">
      <c r="A90" s="170">
        <v>73</v>
      </c>
      <c r="B90" s="165" t="s">
        <v>306</v>
      </c>
      <c r="C90" s="165">
        <v>32999</v>
      </c>
      <c r="D90" s="46" t="s">
        <v>151</v>
      </c>
      <c r="E90" s="47" t="s">
        <v>301</v>
      </c>
      <c r="F90" s="48"/>
      <c r="G90" s="49"/>
      <c r="H90" s="50"/>
      <c r="I90" s="50"/>
      <c r="J90" s="50"/>
      <c r="K90" s="50"/>
      <c r="L90" s="49"/>
      <c r="M90" s="52"/>
      <c r="N90" s="60"/>
      <c r="O90" s="51">
        <f t="shared" si="5"/>
        <v>24000</v>
      </c>
      <c r="P90" s="51">
        <f t="shared" si="6"/>
        <v>6000</v>
      </c>
      <c r="Q90" s="49">
        <v>30000</v>
      </c>
      <c r="R90" s="50"/>
      <c r="S90" s="50"/>
      <c r="T90" s="50"/>
      <c r="U90" s="50"/>
      <c r="V90" s="150">
        <f t="shared" si="7"/>
        <v>1040</v>
      </c>
      <c r="W90" s="193">
        <v>1300</v>
      </c>
      <c r="X90" s="50" t="s">
        <v>198</v>
      </c>
    </row>
    <row r="91" spans="1:30" ht="12.75" customHeight="1">
      <c r="A91" s="165">
        <v>74</v>
      </c>
      <c r="B91" s="165" t="s">
        <v>371</v>
      </c>
      <c r="C91" s="165">
        <v>32999</v>
      </c>
      <c r="D91" s="46" t="s">
        <v>220</v>
      </c>
      <c r="E91" s="47" t="s">
        <v>221</v>
      </c>
      <c r="F91" s="48"/>
      <c r="G91" s="49"/>
      <c r="H91" s="50"/>
      <c r="I91" s="50"/>
      <c r="J91" s="50"/>
      <c r="K91" s="50"/>
      <c r="L91" s="49"/>
      <c r="M91" s="52"/>
      <c r="N91" s="60"/>
      <c r="O91" s="51"/>
      <c r="P91" s="51"/>
      <c r="Q91" s="49"/>
      <c r="R91" s="50"/>
      <c r="S91" s="50"/>
      <c r="T91" s="50"/>
      <c r="U91" s="50"/>
      <c r="V91" s="150">
        <f t="shared" si="7"/>
        <v>800</v>
      </c>
      <c r="W91" s="193">
        <v>1000</v>
      </c>
      <c r="X91" s="50" t="s">
        <v>198</v>
      </c>
    </row>
    <row r="92" spans="1:30" ht="12.75" customHeight="1">
      <c r="A92" s="165">
        <v>75</v>
      </c>
      <c r="B92" s="46" t="s">
        <v>282</v>
      </c>
      <c r="C92" s="165">
        <v>32999</v>
      </c>
      <c r="D92" s="46" t="s">
        <v>187</v>
      </c>
      <c r="E92" s="47" t="s">
        <v>303</v>
      </c>
      <c r="F92" s="48"/>
      <c r="G92" s="49"/>
      <c r="H92" s="50"/>
      <c r="I92" s="50"/>
      <c r="J92" s="50"/>
      <c r="K92" s="50"/>
      <c r="L92" s="49"/>
      <c r="M92" s="52"/>
      <c r="N92" s="60"/>
      <c r="O92" s="51">
        <f t="shared" si="5"/>
        <v>24000</v>
      </c>
      <c r="P92" s="51">
        <f t="shared" si="6"/>
        <v>6000</v>
      </c>
      <c r="Q92" s="49">
        <v>30000</v>
      </c>
      <c r="R92" s="50"/>
      <c r="S92" s="50"/>
      <c r="T92" s="50"/>
      <c r="U92" s="50"/>
      <c r="V92" s="193">
        <f t="shared" si="7"/>
        <v>2400</v>
      </c>
      <c r="W92" s="193">
        <v>3000</v>
      </c>
      <c r="X92" s="50" t="s">
        <v>198</v>
      </c>
    </row>
    <row r="93" spans="1:30" ht="12.75" customHeight="1">
      <c r="A93" s="170">
        <v>76</v>
      </c>
      <c r="B93" s="46" t="s">
        <v>283</v>
      </c>
      <c r="C93" s="165">
        <v>32999</v>
      </c>
      <c r="D93" s="46" t="s">
        <v>302</v>
      </c>
      <c r="E93" s="47" t="s">
        <v>222</v>
      </c>
      <c r="F93" s="48"/>
      <c r="G93" s="49"/>
      <c r="H93" s="50"/>
      <c r="I93" s="50"/>
      <c r="J93" s="50"/>
      <c r="K93" s="50"/>
      <c r="L93" s="49"/>
      <c r="M93" s="52"/>
      <c r="N93" s="60"/>
      <c r="O93" s="51"/>
      <c r="P93" s="51"/>
      <c r="Q93" s="49"/>
      <c r="R93" s="50"/>
      <c r="S93" s="50"/>
      <c r="T93" s="50"/>
      <c r="U93" s="50"/>
      <c r="V93" s="193">
        <f t="shared" si="7"/>
        <v>1600</v>
      </c>
      <c r="W93" s="193">
        <v>2000</v>
      </c>
      <c r="X93" s="50" t="s">
        <v>198</v>
      </c>
    </row>
    <row r="94" spans="1:30" ht="18" customHeight="1">
      <c r="A94" s="165">
        <v>77</v>
      </c>
      <c r="B94" s="46" t="s">
        <v>307</v>
      </c>
      <c r="C94" s="165">
        <v>32999</v>
      </c>
      <c r="D94" s="59" t="s">
        <v>188</v>
      </c>
      <c r="E94" s="47" t="s">
        <v>338</v>
      </c>
      <c r="F94" s="48"/>
      <c r="G94" s="49"/>
      <c r="H94" s="50"/>
      <c r="I94" s="50"/>
      <c r="J94" s="50"/>
      <c r="K94" s="50"/>
      <c r="L94" s="49"/>
      <c r="M94" s="52"/>
      <c r="N94" s="60"/>
      <c r="O94" s="51">
        <f t="shared" si="5"/>
        <v>24000</v>
      </c>
      <c r="P94" s="51">
        <f t="shared" si="6"/>
        <v>6000</v>
      </c>
      <c r="Q94" s="49">
        <v>30000</v>
      </c>
      <c r="R94" s="50"/>
      <c r="S94" s="50"/>
      <c r="T94" s="50"/>
      <c r="U94" s="50"/>
      <c r="V94" s="150">
        <f t="shared" si="7"/>
        <v>12000</v>
      </c>
      <c r="W94" s="193">
        <v>15000</v>
      </c>
      <c r="X94" s="50" t="s">
        <v>198</v>
      </c>
    </row>
    <row r="95" spans="1:30" ht="12.75" customHeight="1">
      <c r="A95" s="165">
        <v>78</v>
      </c>
      <c r="B95" s="46" t="s">
        <v>284</v>
      </c>
      <c r="C95" s="43">
        <v>34312</v>
      </c>
      <c r="D95" s="46" t="s">
        <v>189</v>
      </c>
      <c r="E95" s="47" t="s">
        <v>201</v>
      </c>
      <c r="F95" s="48" t="s">
        <v>52</v>
      </c>
      <c r="G95" s="49">
        <v>19000</v>
      </c>
      <c r="H95" s="50">
        <v>19400</v>
      </c>
      <c r="I95" s="50">
        <v>19900</v>
      </c>
      <c r="J95" s="50">
        <v>12000</v>
      </c>
      <c r="K95" s="50">
        <v>12000</v>
      </c>
      <c r="L95" s="49">
        <v>19000</v>
      </c>
      <c r="M95" s="52"/>
      <c r="N95" s="60" t="s">
        <v>19</v>
      </c>
      <c r="O95" s="51">
        <f t="shared" si="5"/>
        <v>80</v>
      </c>
      <c r="P95" s="51">
        <f t="shared" si="6"/>
        <v>20</v>
      </c>
      <c r="Q95" s="49">
        <v>100</v>
      </c>
      <c r="R95" s="50">
        <v>19400</v>
      </c>
      <c r="S95" s="50">
        <v>19900</v>
      </c>
      <c r="T95" s="50">
        <v>12000</v>
      </c>
      <c r="U95" s="50">
        <v>12000</v>
      </c>
      <c r="V95" s="150">
        <f t="shared" si="7"/>
        <v>160</v>
      </c>
      <c r="W95" s="193">
        <v>200</v>
      </c>
      <c r="X95" s="50" t="s">
        <v>198</v>
      </c>
      <c r="Y95" s="23"/>
      <c r="Z95" s="23"/>
      <c r="AA95" s="23"/>
      <c r="AB95" s="23"/>
      <c r="AC95" s="23"/>
      <c r="AD95" s="23"/>
    </row>
    <row r="96" spans="1:30" ht="12.75" customHeight="1">
      <c r="A96" s="170">
        <v>79</v>
      </c>
      <c r="B96" s="165" t="s">
        <v>308</v>
      </c>
      <c r="C96" s="165">
        <v>32379</v>
      </c>
      <c r="D96" s="46"/>
      <c r="E96" s="47" t="s">
        <v>132</v>
      </c>
      <c r="F96" s="48"/>
      <c r="G96" s="49"/>
      <c r="H96" s="50"/>
      <c r="I96" s="50"/>
      <c r="J96" s="50"/>
      <c r="K96" s="50"/>
      <c r="L96" s="49"/>
      <c r="M96" s="52"/>
      <c r="N96" s="60"/>
      <c r="O96" s="51">
        <f t="shared" si="5"/>
        <v>4800</v>
      </c>
      <c r="P96" s="51">
        <f t="shared" si="6"/>
        <v>1200</v>
      </c>
      <c r="Q96" s="49">
        <v>6000</v>
      </c>
      <c r="R96" s="50"/>
      <c r="S96" s="50"/>
      <c r="T96" s="50"/>
      <c r="U96" s="50"/>
      <c r="V96" s="150">
        <f t="shared" si="7"/>
        <v>10640</v>
      </c>
      <c r="W96" s="193">
        <v>13300</v>
      </c>
      <c r="X96" s="50" t="s">
        <v>198</v>
      </c>
      <c r="Y96" s="23"/>
      <c r="Z96" s="23"/>
      <c r="AA96" s="23"/>
      <c r="AB96" s="23"/>
      <c r="AC96" s="23"/>
      <c r="AD96" s="23"/>
    </row>
    <row r="97" spans="1:32" ht="25.5" customHeight="1">
      <c r="A97" s="165">
        <v>80</v>
      </c>
      <c r="B97" s="165" t="s">
        <v>309</v>
      </c>
      <c r="C97" s="165">
        <v>32399</v>
      </c>
      <c r="D97" s="46" t="s">
        <v>314</v>
      </c>
      <c r="E97" s="47" t="s">
        <v>315</v>
      </c>
      <c r="F97" s="48"/>
      <c r="G97" s="49"/>
      <c r="H97" s="50"/>
      <c r="I97" s="50"/>
      <c r="J97" s="50"/>
      <c r="K97" s="50"/>
      <c r="L97" s="49"/>
      <c r="M97" s="52"/>
      <c r="N97" s="60"/>
      <c r="O97" s="51"/>
      <c r="P97" s="51"/>
      <c r="Q97" s="49"/>
      <c r="R97" s="50"/>
      <c r="S97" s="50"/>
      <c r="T97" s="50"/>
      <c r="U97" s="50"/>
      <c r="V97" s="150">
        <f t="shared" si="7"/>
        <v>3040</v>
      </c>
      <c r="W97" s="193">
        <v>3800</v>
      </c>
      <c r="X97" s="50" t="s">
        <v>198</v>
      </c>
      <c r="Y97" s="23"/>
      <c r="Z97" s="23"/>
      <c r="AA97" s="23"/>
      <c r="AB97" s="23"/>
      <c r="AC97" s="23"/>
      <c r="AD97" s="23"/>
      <c r="AE97" s="23"/>
      <c r="AF97" s="23"/>
    </row>
    <row r="98" spans="1:32" ht="18.75" customHeight="1">
      <c r="A98" s="165">
        <v>81</v>
      </c>
      <c r="B98" s="46"/>
      <c r="C98" s="43"/>
      <c r="D98" s="59"/>
      <c r="E98" s="53" t="s">
        <v>120</v>
      </c>
      <c r="F98" s="54"/>
      <c r="G98" s="55"/>
      <c r="H98" s="56"/>
      <c r="I98" s="56"/>
      <c r="J98" s="56"/>
      <c r="K98" s="56"/>
      <c r="L98" s="55"/>
      <c r="M98" s="58"/>
      <c r="N98" s="45"/>
      <c r="O98" s="57">
        <f t="shared" si="5"/>
        <v>4953280</v>
      </c>
      <c r="P98" s="57">
        <f>Q98*20/100</f>
        <v>1238320</v>
      </c>
      <c r="Q98" s="142">
        <f>SUM(Q99:Q102)</f>
        <v>6191600</v>
      </c>
      <c r="R98" s="132">
        <f>SUM(R99:R99)</f>
        <v>0</v>
      </c>
      <c r="S98" s="132">
        <f>SUM(S99:S99)</f>
        <v>0</v>
      </c>
      <c r="T98" s="132">
        <f>SUM(T99:T99)</f>
        <v>0</v>
      </c>
      <c r="U98" s="132">
        <f>SUM(U99:U99)</f>
        <v>0</v>
      </c>
      <c r="V98" s="187">
        <f>SUM(V99:V102)</f>
        <v>153600</v>
      </c>
      <c r="W98" s="198">
        <f>SUM(W99:W102)</f>
        <v>192000</v>
      </c>
      <c r="X98" s="132"/>
    </row>
    <row r="99" spans="1:32" ht="22.8" customHeight="1">
      <c r="A99" s="170">
        <v>82</v>
      </c>
      <c r="B99" s="46" t="s">
        <v>310</v>
      </c>
      <c r="C99" s="165">
        <v>42211</v>
      </c>
      <c r="D99" s="46" t="s">
        <v>190</v>
      </c>
      <c r="E99" s="136" t="s">
        <v>124</v>
      </c>
      <c r="F99" s="113" t="s">
        <v>136</v>
      </c>
      <c r="G99" s="114"/>
      <c r="H99" s="115"/>
      <c r="I99" s="115"/>
      <c r="J99" s="115"/>
      <c r="K99" s="115"/>
      <c r="L99" s="116"/>
      <c r="M99" s="116"/>
      <c r="N99" s="116"/>
      <c r="O99" s="119">
        <f t="shared" si="5"/>
        <v>24000</v>
      </c>
      <c r="P99" s="119">
        <f>Q99*20/100</f>
        <v>6000</v>
      </c>
      <c r="Q99" s="114">
        <v>30000</v>
      </c>
      <c r="R99" s="115"/>
      <c r="S99" s="115"/>
      <c r="T99" s="115"/>
      <c r="U99" s="115"/>
      <c r="V99" s="151">
        <f>SUM(W99/1.25)</f>
        <v>2400</v>
      </c>
      <c r="W99" s="193">
        <v>3000</v>
      </c>
      <c r="X99" s="115" t="s">
        <v>198</v>
      </c>
    </row>
    <row r="100" spans="1:32" ht="55.8" customHeight="1">
      <c r="A100" s="165">
        <v>83</v>
      </c>
      <c r="B100" s="165" t="s">
        <v>330</v>
      </c>
      <c r="C100" s="165">
        <v>42273</v>
      </c>
      <c r="D100" s="46"/>
      <c r="E100" s="60" t="s">
        <v>339</v>
      </c>
      <c r="F100" s="146"/>
      <c r="G100" s="49"/>
      <c r="H100" s="50"/>
      <c r="I100" s="50"/>
      <c r="J100" s="50"/>
      <c r="K100" s="50"/>
      <c r="L100" s="52"/>
      <c r="M100" s="52"/>
      <c r="N100" s="52"/>
      <c r="O100" s="51"/>
      <c r="P100" s="119"/>
      <c r="Q100" s="49"/>
      <c r="R100" s="50"/>
      <c r="S100" s="50"/>
      <c r="T100" s="50"/>
      <c r="U100" s="50"/>
      <c r="V100" s="151">
        <f t="shared" ref="V100:V102" si="8">SUM(W100/1.25)</f>
        <v>120000</v>
      </c>
      <c r="W100" s="192">
        <v>150000</v>
      </c>
      <c r="X100" s="160" t="s">
        <v>347</v>
      </c>
    </row>
    <row r="101" spans="1:32" ht="12.75" customHeight="1">
      <c r="A101" s="165">
        <v>84</v>
      </c>
      <c r="B101" s="46" t="s">
        <v>372</v>
      </c>
      <c r="C101" s="165">
        <v>42411</v>
      </c>
      <c r="D101" s="46" t="s">
        <v>191</v>
      </c>
      <c r="E101" s="47" t="s">
        <v>127</v>
      </c>
      <c r="F101" s="48" t="s">
        <v>127</v>
      </c>
      <c r="G101" s="49"/>
      <c r="H101" s="50"/>
      <c r="I101" s="50"/>
      <c r="J101" s="50"/>
      <c r="K101" s="50"/>
      <c r="L101" s="52"/>
      <c r="M101" s="52"/>
      <c r="N101" s="52"/>
      <c r="O101" s="51">
        <f t="shared" si="5"/>
        <v>9280</v>
      </c>
      <c r="P101" s="119">
        <f>Q101*20/100</f>
        <v>2320</v>
      </c>
      <c r="Q101" s="49">
        <v>11600</v>
      </c>
      <c r="R101" s="50"/>
      <c r="S101" s="50"/>
      <c r="T101" s="50"/>
      <c r="U101" s="50"/>
      <c r="V101" s="151">
        <f t="shared" si="8"/>
        <v>1600</v>
      </c>
      <c r="W101" s="192">
        <v>2000</v>
      </c>
      <c r="X101" s="50" t="s">
        <v>198</v>
      </c>
    </row>
    <row r="102" spans="1:32" ht="37.5" customHeight="1">
      <c r="A102" s="170">
        <v>85</v>
      </c>
      <c r="B102" s="46" t="s">
        <v>373</v>
      </c>
      <c r="C102" s="43">
        <v>42411</v>
      </c>
      <c r="D102" s="46" t="s">
        <v>321</v>
      </c>
      <c r="E102" s="47" t="s">
        <v>318</v>
      </c>
      <c r="F102" s="47" t="s">
        <v>140</v>
      </c>
      <c r="G102" s="49"/>
      <c r="H102" s="50"/>
      <c r="I102" s="50"/>
      <c r="J102" s="50"/>
      <c r="K102" s="50"/>
      <c r="L102" s="52"/>
      <c r="M102" s="52"/>
      <c r="N102" s="52"/>
      <c r="O102" s="51">
        <v>0</v>
      </c>
      <c r="P102" s="119">
        <f>Q102*20/100</f>
        <v>1230000</v>
      </c>
      <c r="Q102" s="49">
        <v>6150000</v>
      </c>
      <c r="R102" s="50"/>
      <c r="S102" s="50"/>
      <c r="T102" s="50"/>
      <c r="U102" s="50"/>
      <c r="V102" s="151">
        <f t="shared" si="8"/>
        <v>29600</v>
      </c>
      <c r="W102" s="192">
        <v>37000</v>
      </c>
      <c r="X102" s="160" t="s">
        <v>347</v>
      </c>
    </row>
    <row r="103" spans="1:32" ht="29.25" customHeight="1">
      <c r="A103" s="46">
        <v>86</v>
      </c>
      <c r="B103" s="43"/>
      <c r="C103" s="44"/>
      <c r="D103" s="44"/>
      <c r="E103" s="45" t="s">
        <v>345</v>
      </c>
      <c r="F103" s="54"/>
      <c r="G103" s="63" t="e">
        <f>SUM(#REF!+#REF!)</f>
        <v>#REF!</v>
      </c>
      <c r="H103" s="63" t="e">
        <f>SUM(#REF!+#REF!)</f>
        <v>#REF!</v>
      </c>
      <c r="I103" s="63" t="e">
        <f>SUM(#REF!+#REF!)</f>
        <v>#REF!</v>
      </c>
      <c r="J103" s="63" t="e">
        <f>SUM(#REF!+#REF!)</f>
        <v>#REF!</v>
      </c>
      <c r="K103" s="63" t="e">
        <f>SUM(#REF!+#REF!)</f>
        <v>#REF!</v>
      </c>
      <c r="L103" s="63" t="e">
        <f>SUM(#REF!+#REF!)</f>
        <v>#REF!</v>
      </c>
      <c r="M103" s="63" t="e">
        <f>SUM(#REF!+#REF!)</f>
        <v>#REF!</v>
      </c>
      <c r="N103" s="58"/>
      <c r="O103" s="57">
        <f t="shared" ref="O103:W103" si="9">SUM(O18+O21+O63+O98)</f>
        <v>6558464</v>
      </c>
      <c r="P103" s="57" t="e">
        <f t="shared" si="9"/>
        <v>#REF!</v>
      </c>
      <c r="Q103" s="145" t="e">
        <f t="shared" si="9"/>
        <v>#REF!</v>
      </c>
      <c r="R103" s="63" t="e">
        <f t="shared" si="9"/>
        <v>#REF!</v>
      </c>
      <c r="S103" s="63" t="e">
        <f t="shared" si="9"/>
        <v>#REF!</v>
      </c>
      <c r="T103" s="63" t="e">
        <f t="shared" si="9"/>
        <v>#REF!</v>
      </c>
      <c r="U103" s="63" t="e">
        <f t="shared" si="9"/>
        <v>#REF!</v>
      </c>
      <c r="V103" s="188">
        <f t="shared" si="9"/>
        <v>1167280</v>
      </c>
      <c r="W103" s="189">
        <f t="shared" si="9"/>
        <v>1459100</v>
      </c>
      <c r="X103" s="63"/>
      <c r="AD103" s="183"/>
    </row>
    <row r="104" spans="1:32" ht="19.5" customHeight="1">
      <c r="A104" s="137"/>
      <c r="B104" s="162"/>
      <c r="C104" s="24"/>
      <c r="D104" s="24"/>
      <c r="E104" s="138"/>
      <c r="F104" s="31"/>
      <c r="G104" s="139"/>
      <c r="H104" s="139"/>
      <c r="I104" s="139"/>
      <c r="J104" s="139"/>
      <c r="K104" s="139"/>
      <c r="L104" s="139"/>
      <c r="M104" s="139"/>
      <c r="N104" s="64"/>
      <c r="O104" s="140"/>
      <c r="P104" s="140"/>
      <c r="Q104" s="164"/>
      <c r="R104" s="139"/>
      <c r="S104" s="139"/>
      <c r="T104" s="139"/>
      <c r="U104" s="139"/>
      <c r="V104" s="163"/>
      <c r="W104" s="139"/>
      <c r="X104" s="139"/>
    </row>
    <row r="105" spans="1:32" ht="48" customHeight="1">
      <c r="A105" s="221" t="s">
        <v>329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</row>
    <row r="106" spans="1:32" ht="23.25" customHeight="1">
      <c r="A106" s="221" t="s">
        <v>285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</row>
    <row r="107" spans="1:32" ht="9.75" customHeigh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</row>
    <row r="108" spans="1:32" ht="12" customHeight="1">
      <c r="A108" s="137"/>
      <c r="B108" s="137"/>
      <c r="C108" s="24"/>
      <c r="D108" s="24"/>
      <c r="E108" s="138"/>
      <c r="F108" s="31"/>
      <c r="G108" s="139"/>
      <c r="H108" s="139"/>
      <c r="I108" s="139"/>
      <c r="J108" s="139"/>
      <c r="K108" s="139"/>
      <c r="L108" s="139"/>
      <c r="M108" s="139"/>
      <c r="N108" s="64"/>
      <c r="O108" s="140"/>
      <c r="P108" s="140"/>
      <c r="Q108" s="139"/>
      <c r="R108" s="139"/>
      <c r="S108" s="139"/>
      <c r="T108" s="139"/>
      <c r="U108" s="139"/>
      <c r="V108" s="139"/>
      <c r="W108" s="139"/>
      <c r="X108" s="139"/>
    </row>
    <row r="109" spans="1:32" ht="12.75" customHeight="1">
      <c r="A109" s="233" t="s">
        <v>137</v>
      </c>
      <c r="B109" s="233"/>
      <c r="C109" s="233"/>
      <c r="D109" s="141" t="s">
        <v>133</v>
      </c>
      <c r="E109" s="141"/>
      <c r="W109" s="141" t="s">
        <v>286</v>
      </c>
    </row>
    <row r="110" spans="1:32" ht="12.75" customHeight="1">
      <c r="D110" s="209" t="s">
        <v>333</v>
      </c>
      <c r="E110" s="141"/>
      <c r="G110" s="210"/>
      <c r="W110" s="218" t="s">
        <v>334</v>
      </c>
      <c r="X110" s="219"/>
    </row>
    <row r="111" spans="1:32" ht="12.75" customHeight="1">
      <c r="D111" s="141"/>
      <c r="E111" s="141"/>
      <c r="G111" s="210"/>
      <c r="W111" s="194"/>
      <c r="X111" s="194"/>
    </row>
    <row r="112" spans="1:32" ht="12.75" customHeight="1">
      <c r="D112" s="127"/>
      <c r="E112" s="127"/>
      <c r="G112" s="210"/>
    </row>
    <row r="113" spans="1:24" ht="12.75" customHeight="1">
      <c r="A113"/>
      <c r="B113"/>
      <c r="C113"/>
      <c r="D113" s="91" t="s">
        <v>121</v>
      </c>
      <c r="E113" s="91"/>
      <c r="F113" s="91"/>
      <c r="G113" s="91"/>
      <c r="H113" s="91"/>
      <c r="I113" s="91"/>
      <c r="J113" s="91"/>
      <c r="K113" s="91"/>
      <c r="L113" s="91" t="s">
        <v>53</v>
      </c>
      <c r="M113" s="91"/>
    </row>
    <row r="114" spans="1:24" ht="12.75" customHeight="1">
      <c r="A114"/>
      <c r="B114"/>
      <c r="C114"/>
      <c r="D114" s="91" t="s">
        <v>335</v>
      </c>
      <c r="E114" s="91"/>
      <c r="F114" s="91"/>
      <c r="G114" s="91"/>
      <c r="H114" s="91"/>
      <c r="I114" s="91"/>
      <c r="J114" s="91"/>
      <c r="K114" s="91"/>
      <c r="L114" s="91"/>
      <c r="M114" s="91"/>
      <c r="Q114" s="9"/>
    </row>
    <row r="115" spans="1:24" ht="12.75" customHeight="1">
      <c r="A115"/>
      <c r="B115"/>
      <c r="C115"/>
      <c r="D115"/>
      <c r="E115"/>
      <c r="F115"/>
      <c r="G115"/>
      <c r="H115"/>
      <c r="I115"/>
      <c r="J115"/>
      <c r="K115"/>
      <c r="L115" t="s">
        <v>54</v>
      </c>
      <c r="M115"/>
    </row>
    <row r="116" spans="1:24" ht="12.75" customHeight="1">
      <c r="A116" s="220"/>
      <c r="B116" s="220"/>
      <c r="C116" s="220"/>
      <c r="D116" s="220"/>
      <c r="E116" s="220"/>
      <c r="P116" s="9"/>
    </row>
    <row r="117" spans="1:24" ht="12.75" customHeight="1">
      <c r="A117" s="218"/>
      <c r="B117" s="218"/>
      <c r="C117" s="219"/>
      <c r="D117" s="219"/>
      <c r="E117" s="219"/>
    </row>
    <row r="118" spans="1:24" ht="12.75" customHeight="1">
      <c r="E118" s="127"/>
    </row>
    <row r="119" spans="1:24" ht="12.75" customHeight="1"/>
    <row r="120" spans="1:24" ht="12.75" customHeight="1"/>
    <row r="121" spans="1:24" ht="12.75" customHeight="1"/>
    <row r="122" spans="1:24" ht="24.9" customHeight="1"/>
    <row r="123" spans="1:24" ht="12.75" customHeight="1"/>
    <row r="124" spans="1:24" ht="12.75" customHeight="1"/>
    <row r="125" spans="1:24" ht="24.9" customHeight="1"/>
    <row r="126" spans="1:24" ht="12.75" customHeight="1"/>
    <row r="127" spans="1:24" ht="12.75" customHeight="1"/>
    <row r="128" spans="1:24" s="23" customFormat="1" ht="35.1" customHeight="1">
      <c r="A128" s="4"/>
      <c r="B128" s="4"/>
      <c r="C128" s="4"/>
      <c r="D128" s="4"/>
      <c r="E128" s="8"/>
      <c r="F128" s="29"/>
      <c r="G128" s="32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  <c r="U128" s="8"/>
      <c r="V128" s="8"/>
      <c r="W128" s="8"/>
      <c r="X128" s="8"/>
    </row>
    <row r="130" hidden="1"/>
    <row r="131" ht="15.75" customHeight="1"/>
  </sheetData>
  <mergeCells count="20">
    <mergeCell ref="C6:E6"/>
    <mergeCell ref="A109:C109"/>
    <mergeCell ref="O16:Q16"/>
    <mergeCell ref="V16:W16"/>
    <mergeCell ref="F16:F17"/>
    <mergeCell ref="A12:X12"/>
    <mergeCell ref="C14:F14"/>
    <mergeCell ref="C8:AL8"/>
    <mergeCell ref="C10:AD10"/>
    <mergeCell ref="A117:E117"/>
    <mergeCell ref="A116:E116"/>
    <mergeCell ref="A105:X105"/>
    <mergeCell ref="A106:X106"/>
    <mergeCell ref="C16:C17"/>
    <mergeCell ref="B16:B17"/>
    <mergeCell ref="A16:A17"/>
    <mergeCell ref="X16:X17"/>
    <mergeCell ref="E16:E17"/>
    <mergeCell ref="D16:D17"/>
    <mergeCell ref="W110:X110"/>
  </mergeCells>
  <phoneticPr fontId="16" type="noConversion"/>
  <printOptions horizontalCentered="1"/>
  <pageMargins left="0.15748031496062992" right="0.59055118110236227" top="1.5748031496062993" bottom="1.8897637795275593" header="1.1023622047244095" footer="1.3779527559055118"/>
  <pageSetup paperSize="9" scale="95" firstPageNumber="0" orientation="portrait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workbookViewId="0">
      <selection activeCell="B17" sqref="B17"/>
    </sheetView>
  </sheetViews>
  <sheetFormatPr defaultColWidth="9.109375" defaultRowHeight="13.2"/>
  <cols>
    <col min="1" max="1" width="16.88671875" style="66" customWidth="1"/>
    <col min="2" max="18" width="7.109375" style="66" customWidth="1"/>
    <col min="19" max="16384" width="9.109375" style="66"/>
  </cols>
  <sheetData>
    <row r="2" spans="1:18">
      <c r="A2" s="67"/>
      <c r="E2" s="68">
        <v>1</v>
      </c>
    </row>
    <row r="3" spans="1:18" ht="25.5" customHeight="1">
      <c r="A3" s="244" t="s">
        <v>55</v>
      </c>
      <c r="B3" s="243" t="s">
        <v>56</v>
      </c>
      <c r="C3" s="243" t="s">
        <v>57</v>
      </c>
      <c r="D3" s="243" t="s">
        <v>58</v>
      </c>
      <c r="E3" s="243" t="e">
        <f>Prihodi!#REF!</f>
        <v>#REF!</v>
      </c>
      <c r="F3" s="244" t="s">
        <v>59</v>
      </c>
      <c r="G3" s="244" t="s">
        <v>60</v>
      </c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69" customFormat="1" ht="25.5" customHeight="1">
      <c r="A4" s="244"/>
      <c r="B4" s="243"/>
      <c r="C4" s="243"/>
      <c r="D4" s="243"/>
      <c r="E4" s="243"/>
      <c r="F4" s="244"/>
      <c r="G4" s="2" t="s">
        <v>61</v>
      </c>
      <c r="H4" s="2" t="s">
        <v>62</v>
      </c>
      <c r="I4" s="2" t="s">
        <v>63</v>
      </c>
      <c r="J4" s="2" t="s">
        <v>64</v>
      </c>
      <c r="K4" s="2" t="s">
        <v>65</v>
      </c>
      <c r="L4" s="2" t="s">
        <v>66</v>
      </c>
      <c r="M4" s="2" t="s">
        <v>67</v>
      </c>
      <c r="N4" s="2" t="s">
        <v>68</v>
      </c>
      <c r="O4" s="2" t="s">
        <v>69</v>
      </c>
      <c r="P4" s="2" t="s">
        <v>70</v>
      </c>
      <c r="Q4" s="2" t="s">
        <v>71</v>
      </c>
      <c r="R4" s="2" t="s">
        <v>72</v>
      </c>
    </row>
    <row r="5" spans="1:18" ht="21" customHeight="1">
      <c r="A5" s="70" t="s">
        <v>73</v>
      </c>
      <c r="B5" s="71"/>
      <c r="C5" s="71"/>
      <c r="D5" s="72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21" customHeight="1">
      <c r="A6" s="75" t="s">
        <v>74</v>
      </c>
      <c r="B6" s="71"/>
      <c r="C6" s="71"/>
      <c r="D6" s="72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21" customHeight="1">
      <c r="A7" s="75" t="s">
        <v>75</v>
      </c>
      <c r="B7" s="71"/>
      <c r="C7" s="71"/>
      <c r="D7" s="72"/>
      <c r="E7" s="73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21" customHeight="1">
      <c r="A8" s="75" t="s">
        <v>76</v>
      </c>
      <c r="B8" s="71"/>
      <c r="C8" s="73"/>
      <c r="D8" s="72"/>
      <c r="E8" s="73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s="67" customFormat="1" ht="21" customHeight="1">
      <c r="A9" s="76" t="s">
        <v>77</v>
      </c>
      <c r="B9" s="76">
        <f>SUM(B5:B8)</f>
        <v>0</v>
      </c>
      <c r="C9" s="76">
        <f>B9/12</f>
        <v>0</v>
      </c>
      <c r="D9" s="72">
        <f>SUM(G9:R9)</f>
        <v>0</v>
      </c>
      <c r="E9" s="77"/>
      <c r="F9" s="77"/>
      <c r="G9" s="72">
        <f t="shared" ref="G9:R9" si="0">SUM(G5:G8)</f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</row>
    <row r="12" spans="1:18">
      <c r="O12" s="67" t="s">
        <v>78</v>
      </c>
    </row>
    <row r="13" spans="1:18">
      <c r="O13" s="67"/>
    </row>
    <row r="14" spans="1:18">
      <c r="O14" s="67"/>
    </row>
    <row r="15" spans="1:18">
      <c r="O15" s="67" t="s">
        <v>79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16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D14" sqref="D14"/>
    </sheetView>
  </sheetViews>
  <sheetFormatPr defaultColWidth="9.109375" defaultRowHeight="13.8"/>
  <cols>
    <col min="1" max="1" width="3.33203125" style="78" customWidth="1"/>
    <col min="2" max="2" width="14" style="78" customWidth="1"/>
    <col min="3" max="3" width="11" style="78" customWidth="1"/>
    <col min="4" max="15" width="9.5546875" style="78" customWidth="1"/>
    <col min="16" max="16384" width="9.109375" style="78"/>
  </cols>
  <sheetData>
    <row r="2" spans="1:15" ht="21" customHeight="1">
      <c r="A2" s="245" t="s">
        <v>80</v>
      </c>
      <c r="B2" s="245" t="s">
        <v>55</v>
      </c>
      <c r="C2" s="245" t="s">
        <v>81</v>
      </c>
      <c r="D2" s="246" t="s">
        <v>82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79" customFormat="1" ht="21" customHeight="1">
      <c r="A3" s="245"/>
      <c r="B3" s="245"/>
      <c r="C3" s="245"/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  <c r="K3" s="1" t="s">
        <v>68</v>
      </c>
      <c r="L3" s="1" t="s">
        <v>69</v>
      </c>
      <c r="M3" s="1" t="s">
        <v>70</v>
      </c>
      <c r="N3" s="1" t="s">
        <v>71</v>
      </c>
      <c r="O3" s="1" t="s">
        <v>72</v>
      </c>
    </row>
    <row r="4" spans="1:15" ht="21" customHeight="1">
      <c r="A4" s="80" t="s">
        <v>61</v>
      </c>
      <c r="B4" s="81" t="s">
        <v>73</v>
      </c>
      <c r="C4" s="82">
        <f>SUM(D4:O4)</f>
        <v>0</v>
      </c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1" customHeight="1">
      <c r="A5" s="80" t="s">
        <v>62</v>
      </c>
      <c r="B5" s="85" t="s">
        <v>74</v>
      </c>
      <c r="C5" s="82">
        <f>SUM(D5:O5)</f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1" customHeight="1">
      <c r="A6" s="80" t="s">
        <v>63</v>
      </c>
      <c r="B6" s="85" t="s">
        <v>83</v>
      </c>
      <c r="C6" s="82">
        <f>SUM(D6:O6)</f>
        <v>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21" customHeight="1">
      <c r="A7" s="80" t="s">
        <v>64</v>
      </c>
      <c r="B7" s="85" t="s">
        <v>76</v>
      </c>
      <c r="C7" s="82">
        <f>SUM(D7:O7)</f>
        <v>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88" customFormat="1" ht="21" customHeight="1">
      <c r="A8" s="86"/>
      <c r="B8" s="86" t="s">
        <v>77</v>
      </c>
      <c r="C8" s="82">
        <f>SUM(D8:O8)</f>
        <v>0</v>
      </c>
      <c r="D8" s="87">
        <f t="shared" ref="D8:O8" si="0">SUM(D4:D7)</f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</row>
    <row r="11" spans="1:15">
      <c r="M11" s="88" t="s">
        <v>78</v>
      </c>
    </row>
    <row r="12" spans="1:15">
      <c r="M12" s="88"/>
    </row>
    <row r="13" spans="1:15">
      <c r="M13" s="88"/>
    </row>
    <row r="14" spans="1:15">
      <c r="M14" s="88" t="s">
        <v>84</v>
      </c>
    </row>
  </sheetData>
  <mergeCells count="4">
    <mergeCell ref="A2:A3"/>
    <mergeCell ref="B2:B3"/>
    <mergeCell ref="C2:C3"/>
    <mergeCell ref="D2:O2"/>
  </mergeCells>
  <phoneticPr fontId="16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G10" sqref="G10"/>
    </sheetView>
  </sheetViews>
  <sheetFormatPr defaultRowHeight="13.2"/>
  <cols>
    <col min="1" max="1" width="5.6640625" customWidth="1"/>
    <col min="2" max="2" width="12.6640625" customWidth="1"/>
    <col min="3" max="4" width="13.6640625" customWidth="1"/>
    <col min="5" max="5" width="17.5546875" customWidth="1"/>
    <col min="6" max="6" width="11.44140625" customWidth="1"/>
    <col min="7" max="8" width="10.109375" customWidth="1"/>
    <col min="9" max="10" width="13.6640625" customWidth="1"/>
    <col min="11" max="11" width="14.33203125" customWidth="1"/>
    <col min="12" max="12" width="11.5546875" customWidth="1"/>
    <col min="13" max="13" width="16.33203125" customWidth="1"/>
  </cols>
  <sheetData>
    <row r="2" spans="1:13" s="91" customFormat="1">
      <c r="A2" s="89"/>
      <c r="B2" s="89"/>
      <c r="C2" s="89"/>
      <c r="D2" s="89"/>
      <c r="E2" s="90"/>
      <c r="F2" s="90"/>
      <c r="G2" s="89"/>
      <c r="H2" s="89"/>
      <c r="I2" s="89"/>
      <c r="J2" s="89"/>
      <c r="K2" s="89"/>
      <c r="L2" s="89"/>
      <c r="M2" s="89"/>
    </row>
    <row r="3" spans="1:13">
      <c r="A3" s="92"/>
    </row>
    <row r="5" spans="1:13">
      <c r="A5" s="93" t="s">
        <v>85</v>
      </c>
    </row>
    <row r="6" spans="1:13">
      <c r="A6" s="94" t="s">
        <v>86</v>
      </c>
      <c r="E6" s="95" t="e">
        <f>SUM(Rashodi!#REF!)+SUM(Rashodi!#REF!)</f>
        <v>#REF!</v>
      </c>
      <c r="F6" s="95"/>
    </row>
    <row r="7" spans="1:13">
      <c r="A7" s="96" t="s">
        <v>87</v>
      </c>
      <c r="E7" s="97"/>
      <c r="F7" s="95"/>
    </row>
    <row r="8" spans="1:13">
      <c r="A8" t="s">
        <v>88</v>
      </c>
      <c r="E8" s="97"/>
      <c r="F8" s="95"/>
    </row>
    <row r="9" spans="1:13">
      <c r="A9" t="s">
        <v>89</v>
      </c>
      <c r="E9" s="97"/>
      <c r="F9" s="95"/>
    </row>
    <row r="10" spans="1:13">
      <c r="A10" t="s">
        <v>90</v>
      </c>
      <c r="E10" s="95" t="e">
        <f>E6-E7+E8-E9</f>
        <v>#REF!</v>
      </c>
      <c r="F10" s="95"/>
    </row>
    <row r="11" spans="1:13">
      <c r="A11" t="s">
        <v>91</v>
      </c>
      <c r="E11" s="98">
        <f>'Broj djece'!D9</f>
        <v>0</v>
      </c>
      <c r="F11" s="98"/>
    </row>
    <row r="12" spans="1:13">
      <c r="A12" t="s">
        <v>92</v>
      </c>
      <c r="E12" s="99" t="e">
        <f>E10/E11</f>
        <v>#REF!</v>
      </c>
      <c r="F12" s="99"/>
    </row>
    <row r="13" spans="1:13">
      <c r="B13" s="95"/>
    </row>
    <row r="14" spans="1:13">
      <c r="B14" s="95"/>
    </row>
    <row r="15" spans="1:13">
      <c r="B15" s="95"/>
    </row>
    <row r="16" spans="1:13">
      <c r="A16" s="93" t="s">
        <v>93</v>
      </c>
      <c r="B16" s="95"/>
    </row>
    <row r="18" spans="1:11" s="66" customFormat="1" ht="35.25" customHeight="1">
      <c r="A18" s="243" t="s">
        <v>94</v>
      </c>
      <c r="B18" s="243" t="s">
        <v>95</v>
      </c>
      <c r="C18" s="243" t="s">
        <v>96</v>
      </c>
      <c r="D18" s="243" t="s">
        <v>97</v>
      </c>
      <c r="E18" s="243" t="s">
        <v>98</v>
      </c>
      <c r="F18" s="243" t="s">
        <v>99</v>
      </c>
      <c r="G18" s="243" t="s">
        <v>100</v>
      </c>
      <c r="H18" s="243"/>
      <c r="I18" s="244" t="s">
        <v>101</v>
      </c>
      <c r="J18" s="243" t="s">
        <v>102</v>
      </c>
      <c r="K18" s="243" t="s">
        <v>103</v>
      </c>
    </row>
    <row r="19" spans="1:11" s="69" customFormat="1" ht="35.25" customHeight="1">
      <c r="A19" s="243"/>
      <c r="B19" s="243"/>
      <c r="C19" s="243"/>
      <c r="D19" s="243"/>
      <c r="E19" s="243"/>
      <c r="F19" s="243"/>
      <c r="G19" s="3" t="s">
        <v>104</v>
      </c>
      <c r="H19" s="3" t="s">
        <v>105</v>
      </c>
      <c r="I19" s="244"/>
      <c r="J19" s="243"/>
      <c r="K19" s="243"/>
    </row>
    <row r="20" spans="1:11" s="101" customFormat="1" ht="10.5" customHeight="1">
      <c r="A20" s="100" t="s">
        <v>61</v>
      </c>
      <c r="B20" s="100" t="s">
        <v>62</v>
      </c>
      <c r="C20" s="100" t="s">
        <v>63</v>
      </c>
      <c r="D20" s="100" t="s">
        <v>64</v>
      </c>
      <c r="E20" s="100" t="s">
        <v>65</v>
      </c>
      <c r="F20" s="100" t="s">
        <v>66</v>
      </c>
      <c r="G20" s="100" t="s">
        <v>67</v>
      </c>
      <c r="H20" s="100" t="s">
        <v>68</v>
      </c>
      <c r="I20" s="100" t="s">
        <v>69</v>
      </c>
      <c r="J20" s="100" t="s">
        <v>70</v>
      </c>
      <c r="K20" s="100" t="s">
        <v>71</v>
      </c>
    </row>
    <row r="21" spans="1:11" s="107" customFormat="1" ht="25.5" customHeight="1">
      <c r="A21" s="102"/>
      <c r="B21" s="103"/>
      <c r="C21" s="104"/>
      <c r="D21" s="104"/>
      <c r="E21" s="104">
        <f>C21-D21</f>
        <v>0</v>
      </c>
      <c r="F21" s="105"/>
      <c r="G21" s="104" t="e">
        <f>SUM(Rashodi!#REF!)</f>
        <v>#REF!</v>
      </c>
      <c r="H21" s="104" t="e">
        <f>SUM(Rashodi!#REF!)</f>
        <v>#REF!</v>
      </c>
      <c r="I21" s="104" t="e">
        <f>Prihodi!#REF!+Prihodi!#REF!</f>
        <v>#REF!</v>
      </c>
      <c r="J21" s="105"/>
      <c r="K21" s="106"/>
    </row>
    <row r="22" spans="1:11" ht="21" customHeight="1"/>
    <row r="23" spans="1:11" ht="21" customHeight="1">
      <c r="I23" s="108" t="s">
        <v>106</v>
      </c>
      <c r="J23" s="109"/>
      <c r="K23" s="110"/>
    </row>
    <row r="24" spans="1:11" ht="21" customHeight="1">
      <c r="I24" s="108" t="s">
        <v>107</v>
      </c>
      <c r="K24" s="111">
        <f>K21+K23</f>
        <v>0</v>
      </c>
    </row>
    <row r="28" spans="1:11">
      <c r="J28" s="93" t="s">
        <v>78</v>
      </c>
    </row>
    <row r="29" spans="1:11">
      <c r="J29" s="93"/>
    </row>
    <row r="30" spans="1:11">
      <c r="J30" s="93"/>
    </row>
    <row r="31" spans="1:11">
      <c r="J31" t="s">
        <v>84</v>
      </c>
    </row>
  </sheetData>
  <mergeCells count="10">
    <mergeCell ref="K18:K19"/>
    <mergeCell ref="E18:E19"/>
    <mergeCell ref="F18:F19"/>
    <mergeCell ref="G18:H18"/>
    <mergeCell ref="I18:I19"/>
    <mergeCell ref="A18:A19"/>
    <mergeCell ref="B18:B19"/>
    <mergeCell ref="C18:C19"/>
    <mergeCell ref="D18:D19"/>
    <mergeCell ref="J18:J19"/>
  </mergeCells>
  <phoneticPr fontId="16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Prihodi</vt:lpstr>
      <vt:lpstr>Rashodi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Racunovodstvo</cp:lastModifiedBy>
  <cp:lastPrinted>2020-02-14T07:55:42Z</cp:lastPrinted>
  <dcterms:created xsi:type="dcterms:W3CDTF">2010-02-25T13:03:31Z</dcterms:created>
  <dcterms:modified xsi:type="dcterms:W3CDTF">2020-02-14T09:05:22Z</dcterms:modified>
</cp:coreProperties>
</file>